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ive D\Project\Freight Online Billing\"/>
    </mc:Choice>
  </mc:AlternateContent>
  <bookViews>
    <workbookView xWindow="240" yWindow="75" windowWidth="20055" windowHeight="7935" tabRatio="879"/>
  </bookViews>
  <sheets>
    <sheet name="Dashboard" sheetId="5" r:id="rId1"/>
    <sheet name="% to sales &amp; mat's rec" sheetId="10" r:id="rId2"/>
    <sheet name="% to sales-mat's rec-inventory" sheetId="11" r:id="rId3"/>
    <sheet name="Cost by element 2015" sheetId="12" r:id="rId4"/>
    <sheet name="No Shpt &amp; Tonnage SVI" sheetId="9" r:id="rId5"/>
    <sheet name="OB Frt Gain Loss 2014" sheetId="6" r:id="rId6"/>
    <sheet name="OB Frt charge customer-FGs" sheetId="8" r:id="rId7"/>
    <sheet name="Sheet1" sheetId="1" r:id="rId8"/>
    <sheet name="Sheet2" sheetId="2" r:id="rId9"/>
    <sheet name="Sheet3" sheetId="3" r:id="rId10"/>
  </sheets>
  <externalReferences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E21" i="5" l="1"/>
  <c r="E23" i="5"/>
  <c r="E22" i="5"/>
  <c r="D21" i="5" l="1"/>
  <c r="D22" i="5"/>
  <c r="R41" i="12" l="1"/>
  <c r="AK31" i="12"/>
  <c r="AH31" i="12"/>
  <c r="R47" i="12" s="1"/>
  <c r="AF31" i="12"/>
  <c r="AE31" i="12"/>
  <c r="AD31" i="12"/>
  <c r="R46" i="12" s="1"/>
  <c r="AC31" i="12"/>
  <c r="AB31" i="12"/>
  <c r="R43" i="12" s="1"/>
  <c r="AA31" i="12"/>
  <c r="Z31" i="12"/>
  <c r="R42" i="12" s="1"/>
  <c r="Y31" i="12"/>
  <c r="X31" i="12"/>
  <c r="R40" i="12" s="1"/>
  <c r="W31" i="12"/>
  <c r="R39" i="12" s="1"/>
  <c r="T31" i="12"/>
  <c r="S31" i="12"/>
  <c r="R31" i="12"/>
  <c r="Q31" i="12"/>
  <c r="P31" i="12"/>
  <c r="AG21" i="12"/>
  <c r="AI21" i="12" s="1"/>
  <c r="AG20" i="12"/>
  <c r="AI20" i="12" s="1"/>
  <c r="AG19" i="12"/>
  <c r="AI19" i="12" s="1"/>
  <c r="AI31" i="12" s="1"/>
  <c r="AI15" i="12"/>
  <c r="Q45" i="12" s="1"/>
  <c r="S45" i="12" s="1"/>
  <c r="AH15" i="12"/>
  <c r="Q46" i="12" s="1"/>
  <c r="AG15" i="12"/>
  <c r="Q47" i="12" s="1"/>
  <c r="S47" i="12" s="1"/>
  <c r="AE15" i="12"/>
  <c r="AD15" i="12"/>
  <c r="AC15" i="12"/>
  <c r="Q44" i="12" s="1"/>
  <c r="S44" i="12" s="1"/>
  <c r="AB15" i="12"/>
  <c r="Q43" i="12" s="1"/>
  <c r="S43" i="12" s="1"/>
  <c r="AA15" i="12"/>
  <c r="Y15" i="12"/>
  <c r="X15" i="12"/>
  <c r="W15" i="12"/>
  <c r="V15" i="12"/>
  <c r="U15" i="12"/>
  <c r="T15" i="12"/>
  <c r="S15" i="12"/>
  <c r="R15" i="12"/>
  <c r="Q41" i="12" s="1"/>
  <c r="S41" i="12" s="1"/>
  <c r="Q15" i="12"/>
  <c r="Q40" i="12" s="1"/>
  <c r="P15" i="12"/>
  <c r="Z5" i="12"/>
  <c r="AF5" i="12" s="1"/>
  <c r="AJ5" i="12" s="1"/>
  <c r="AF4" i="12"/>
  <c r="AJ4" i="12" s="1"/>
  <c r="Z4" i="12"/>
  <c r="AF3" i="12"/>
  <c r="E10" i="11"/>
  <c r="D10" i="11"/>
  <c r="C10" i="11"/>
  <c r="Q9" i="11"/>
  <c r="P9" i="11"/>
  <c r="O9" i="11"/>
  <c r="M9" i="11"/>
  <c r="L9" i="11"/>
  <c r="K9" i="11"/>
  <c r="E9" i="11"/>
  <c r="D9" i="11"/>
  <c r="C9" i="11"/>
  <c r="Q8" i="11"/>
  <c r="P8" i="11"/>
  <c r="O8" i="11"/>
  <c r="M8" i="11"/>
  <c r="L8" i="11"/>
  <c r="K8" i="11"/>
  <c r="E8" i="11"/>
  <c r="D8" i="11"/>
  <c r="C8" i="11"/>
  <c r="R7" i="11"/>
  <c r="N7" i="11"/>
  <c r="N8" i="11" s="1"/>
  <c r="J7" i="11"/>
  <c r="F7" i="11"/>
  <c r="F10" i="11" s="1"/>
  <c r="R6" i="11"/>
  <c r="N6" i="11"/>
  <c r="J6" i="11"/>
  <c r="F6" i="11"/>
  <c r="R5" i="11"/>
  <c r="N5" i="11"/>
  <c r="J5" i="11"/>
  <c r="J9" i="11" s="1"/>
  <c r="F5" i="11"/>
  <c r="R4" i="11"/>
  <c r="N4" i="11"/>
  <c r="J4" i="11"/>
  <c r="F4" i="11"/>
  <c r="AE96" i="10"/>
  <c r="AB96" i="10"/>
  <c r="Z96" i="10"/>
  <c r="Y96" i="10"/>
  <c r="AA96" i="10" s="1"/>
  <c r="W96" i="10"/>
  <c r="S96" i="10"/>
  <c r="O96" i="10"/>
  <c r="J96" i="10"/>
  <c r="I96" i="10"/>
  <c r="H96" i="10"/>
  <c r="AE65" i="10"/>
  <c r="AD65" i="10"/>
  <c r="AC65" i="10"/>
  <c r="AQ61" i="10"/>
  <c r="AP61" i="10"/>
  <c r="AO61" i="10"/>
  <c r="AM61" i="10"/>
  <c r="AL61" i="10"/>
  <c r="AK61" i="10"/>
  <c r="AI61" i="10"/>
  <c r="AH61" i="10"/>
  <c r="AG61" i="10"/>
  <c r="Z61" i="10"/>
  <c r="X61" i="10"/>
  <c r="V61" i="10"/>
  <c r="U61" i="10"/>
  <c r="T61" i="10"/>
  <c r="W61" i="10" s="1"/>
  <c r="R61" i="10"/>
  <c r="Q61" i="10"/>
  <c r="P61" i="10"/>
  <c r="S61" i="10" s="1"/>
  <c r="N61" i="10"/>
  <c r="M61" i="10"/>
  <c r="L61" i="10"/>
  <c r="H61" i="10"/>
  <c r="E61" i="10"/>
  <c r="D61" i="10"/>
  <c r="C61" i="10"/>
  <c r="B61" i="10"/>
  <c r="AQ60" i="10"/>
  <c r="AQ62" i="10" s="1"/>
  <c r="AP60" i="10"/>
  <c r="AO60" i="10"/>
  <c r="AR60" i="10" s="1"/>
  <c r="AM60" i="10"/>
  <c r="AM62" i="10" s="1"/>
  <c r="AM63" i="10" s="1"/>
  <c r="AL60" i="10"/>
  <c r="AL62" i="10" s="1"/>
  <c r="AK60" i="10"/>
  <c r="AI60" i="10"/>
  <c r="AH60" i="10"/>
  <c r="AH62" i="10" s="1"/>
  <c r="AH63" i="10" s="1"/>
  <c r="AG60" i="10"/>
  <c r="AC60" i="10"/>
  <c r="X60" i="10"/>
  <c r="X62" i="10" s="1"/>
  <c r="V60" i="10"/>
  <c r="V62" i="10" s="1"/>
  <c r="U60" i="10"/>
  <c r="U62" i="10" s="1"/>
  <c r="U63" i="10" s="1"/>
  <c r="T60" i="10"/>
  <c r="T62" i="10" s="1"/>
  <c r="T63" i="10" s="1"/>
  <c r="R60" i="10"/>
  <c r="R62" i="10" s="1"/>
  <c r="Q60" i="10"/>
  <c r="Q62" i="10" s="1"/>
  <c r="P60" i="10"/>
  <c r="P62" i="10" s="1"/>
  <c r="P63" i="10" s="1"/>
  <c r="N60" i="10"/>
  <c r="N62" i="10" s="1"/>
  <c r="N63" i="10" s="1"/>
  <c r="M60" i="10"/>
  <c r="M62" i="10" s="1"/>
  <c r="L60" i="10"/>
  <c r="L62" i="10" s="1"/>
  <c r="I60" i="10"/>
  <c r="E60" i="10"/>
  <c r="E62" i="10" s="1"/>
  <c r="E63" i="10" s="1"/>
  <c r="D60" i="10"/>
  <c r="D62" i="10" s="1"/>
  <c r="D63" i="10" s="1"/>
  <c r="C60" i="10"/>
  <c r="B60" i="10"/>
  <c r="AQ59" i="10"/>
  <c r="AP59" i="10"/>
  <c r="AO59" i="10"/>
  <c r="AM59" i="10"/>
  <c r="AL59" i="10"/>
  <c r="AN59" i="10" s="1"/>
  <c r="AK59" i="10"/>
  <c r="AI59" i="10"/>
  <c r="AH59" i="10"/>
  <c r="AG59" i="10"/>
  <c r="X59" i="10"/>
  <c r="V59" i="10"/>
  <c r="U59" i="10"/>
  <c r="T59" i="10"/>
  <c r="R59" i="10"/>
  <c r="Q59" i="10"/>
  <c r="P59" i="10"/>
  <c r="N59" i="10"/>
  <c r="M59" i="10"/>
  <c r="L59" i="10"/>
  <c r="O59" i="10" s="1"/>
  <c r="E59" i="10"/>
  <c r="D59" i="10"/>
  <c r="C59" i="10"/>
  <c r="B59" i="10"/>
  <c r="AQ35" i="10"/>
  <c r="AP35" i="10"/>
  <c r="AO35" i="10"/>
  <c r="AM35" i="10"/>
  <c r="AL35" i="10"/>
  <c r="AK35" i="10"/>
  <c r="AI35" i="10"/>
  <c r="AH35" i="10"/>
  <c r="AG35" i="10"/>
  <c r="V35" i="10"/>
  <c r="U35" i="10"/>
  <c r="T35" i="10"/>
  <c r="R35" i="10"/>
  <c r="Q35" i="10"/>
  <c r="P35" i="10"/>
  <c r="N35" i="10"/>
  <c r="M35" i="10"/>
  <c r="L35" i="10"/>
  <c r="I35" i="10"/>
  <c r="E35" i="10"/>
  <c r="D35" i="10"/>
  <c r="C35" i="10"/>
  <c r="B35" i="10"/>
  <c r="AQ34" i="10"/>
  <c r="AP34" i="10"/>
  <c r="AO34" i="10"/>
  <c r="AM34" i="10"/>
  <c r="AL34" i="10"/>
  <c r="AK34" i="10"/>
  <c r="AJ34" i="10"/>
  <c r="AI34" i="10"/>
  <c r="AH34" i="10"/>
  <c r="AG34" i="10"/>
  <c r="X34" i="10"/>
  <c r="V34" i="10"/>
  <c r="U34" i="10"/>
  <c r="T34" i="10"/>
  <c r="R34" i="10"/>
  <c r="Q34" i="10"/>
  <c r="P34" i="10"/>
  <c r="N34" i="10"/>
  <c r="M34" i="10"/>
  <c r="L34" i="10"/>
  <c r="E34" i="10"/>
  <c r="D34" i="10"/>
  <c r="C34" i="10"/>
  <c r="AR33" i="10"/>
  <c r="AN33" i="10"/>
  <c r="AJ33" i="10"/>
  <c r="AE33" i="10"/>
  <c r="AE34" i="10" s="1"/>
  <c r="AD33" i="10"/>
  <c r="AD60" i="10" s="1"/>
  <c r="AC33" i="10"/>
  <c r="AC34" i="10" s="1"/>
  <c r="Z33" i="10"/>
  <c r="Z60" i="10" s="1"/>
  <c r="Y33" i="10"/>
  <c r="Y34" i="10" s="1"/>
  <c r="W33" i="10"/>
  <c r="S33" i="10"/>
  <c r="O33" i="10"/>
  <c r="O34" i="10" s="1"/>
  <c r="J33" i="10"/>
  <c r="J60" i="10" s="1"/>
  <c r="I33" i="10"/>
  <c r="H33" i="10"/>
  <c r="H60" i="10" s="1"/>
  <c r="AR32" i="10"/>
  <c r="AN32" i="10"/>
  <c r="AJ32" i="10"/>
  <c r="AE32" i="10"/>
  <c r="AF32" i="10" s="1"/>
  <c r="AB32" i="10" s="1"/>
  <c r="Z32" i="10"/>
  <c r="Y32" i="10"/>
  <c r="AA32" i="10" s="1"/>
  <c r="W32" i="10"/>
  <c r="S32" i="10"/>
  <c r="O32" i="10"/>
  <c r="J32" i="10"/>
  <c r="I32" i="10"/>
  <c r="H32" i="10"/>
  <c r="G32" i="10"/>
  <c r="B32" i="10"/>
  <c r="B34" i="10" s="1"/>
  <c r="AN10" i="10"/>
  <c r="AN9" i="10"/>
  <c r="AQ8" i="10"/>
  <c r="AP8" i="10"/>
  <c r="AO8" i="10"/>
  <c r="AM8" i="10"/>
  <c r="AL8" i="10"/>
  <c r="AK8" i="10"/>
  <c r="AI8" i="10"/>
  <c r="AH8" i="10"/>
  <c r="AG8" i="10"/>
  <c r="V8" i="10"/>
  <c r="U8" i="10"/>
  <c r="T8" i="10"/>
  <c r="R8" i="10"/>
  <c r="Q8" i="10"/>
  <c r="P8" i="10"/>
  <c r="N8" i="10"/>
  <c r="M8" i="10"/>
  <c r="L8" i="10"/>
  <c r="E8" i="10"/>
  <c r="D8" i="10"/>
  <c r="C8" i="10"/>
  <c r="B8" i="10"/>
  <c r="AR7" i="10"/>
  <c r="AN7" i="10"/>
  <c r="AJ7" i="10"/>
  <c r="AJ10" i="10" s="1"/>
  <c r="AR6" i="10"/>
  <c r="AR9" i="10" s="1"/>
  <c r="AN6" i="10"/>
  <c r="AJ6" i="10"/>
  <c r="AE6" i="10"/>
  <c r="AE9" i="10" s="1"/>
  <c r="AR5" i="10"/>
  <c r="AR8" i="10" s="1"/>
  <c r="AN5" i="10"/>
  <c r="AJ5" i="10"/>
  <c r="AE5" i="10"/>
  <c r="AE61" i="10" s="1"/>
  <c r="AD5" i="10"/>
  <c r="AD7" i="10" s="1"/>
  <c r="AD10" i="10" s="1"/>
  <c r="AC5" i="10"/>
  <c r="AC61" i="10" s="1"/>
  <c r="Z5" i="10"/>
  <c r="Y5" i="10"/>
  <c r="Y61" i="10" s="1"/>
  <c r="W5" i="10"/>
  <c r="S5" i="10"/>
  <c r="O5" i="10"/>
  <c r="J5" i="10"/>
  <c r="J8" i="10" s="1"/>
  <c r="I5" i="10"/>
  <c r="I61" i="10" s="1"/>
  <c r="H5" i="10"/>
  <c r="AR4" i="10"/>
  <c r="AN4" i="10"/>
  <c r="AJ4" i="10"/>
  <c r="AE4" i="10"/>
  <c r="AE59" i="10" s="1"/>
  <c r="AD4" i="10"/>
  <c r="AD59" i="10" s="1"/>
  <c r="AC4" i="10"/>
  <c r="AC59" i="10" s="1"/>
  <c r="Z4" i="10"/>
  <c r="Z59" i="10" s="1"/>
  <c r="Y4" i="10"/>
  <c r="Y59" i="10" s="1"/>
  <c r="X4" i="10"/>
  <c r="X35" i="10" s="1"/>
  <c r="W4" i="10"/>
  <c r="S4" i="10"/>
  <c r="O4" i="10"/>
  <c r="J4" i="10"/>
  <c r="J59" i="10" s="1"/>
  <c r="I4" i="10"/>
  <c r="I59" i="10" s="1"/>
  <c r="H4" i="10"/>
  <c r="H59" i="10" s="1"/>
  <c r="Z2" i="10"/>
  <c r="Y2" i="10"/>
  <c r="D17" i="9"/>
  <c r="C17" i="9"/>
  <c r="B17" i="9"/>
  <c r="D16" i="9"/>
  <c r="C16" i="9"/>
  <c r="C18" i="9" s="1"/>
  <c r="C19" i="9" s="1"/>
  <c r="C20" i="9" s="1"/>
  <c r="B16" i="9"/>
  <c r="B18" i="9" s="1"/>
  <c r="R6" i="9"/>
  <c r="P6" i="9"/>
  <c r="O6" i="9"/>
  <c r="H6" i="9"/>
  <c r="G6" i="9"/>
  <c r="D6" i="9"/>
  <c r="C6" i="9"/>
  <c r="B6" i="9"/>
  <c r="Q5" i="9"/>
  <c r="P5" i="9"/>
  <c r="O5" i="9"/>
  <c r="N5" i="9"/>
  <c r="M5" i="9"/>
  <c r="L5" i="9"/>
  <c r="K5" i="9"/>
  <c r="J5" i="9"/>
  <c r="I5" i="9"/>
  <c r="H5" i="9"/>
  <c r="G5" i="9"/>
  <c r="F5" i="9"/>
  <c r="E5" i="9"/>
  <c r="Q4" i="9"/>
  <c r="Q6" i="9" s="1"/>
  <c r="P4" i="9"/>
  <c r="O4" i="9"/>
  <c r="N4" i="9"/>
  <c r="N6" i="9" s="1"/>
  <c r="M4" i="9"/>
  <c r="M6" i="9" s="1"/>
  <c r="L4" i="9"/>
  <c r="L6" i="9" s="1"/>
  <c r="K4" i="9"/>
  <c r="K6" i="9" s="1"/>
  <c r="J4" i="9"/>
  <c r="J6" i="9" s="1"/>
  <c r="I4" i="9"/>
  <c r="I6" i="9" s="1"/>
  <c r="H4" i="9"/>
  <c r="G4" i="9"/>
  <c r="F4" i="9"/>
  <c r="F6" i="9" s="1"/>
  <c r="E4" i="9"/>
  <c r="E6" i="9" s="1"/>
  <c r="S40" i="12" l="1"/>
  <c r="D18" i="9"/>
  <c r="W8" i="10"/>
  <c r="AJ35" i="10"/>
  <c r="AJ59" i="10"/>
  <c r="B62" i="10"/>
  <c r="B63" i="10" s="1"/>
  <c r="AR62" i="10"/>
  <c r="J61" i="10"/>
  <c r="J62" i="10" s="1"/>
  <c r="J63" i="10" s="1"/>
  <c r="AD61" i="10"/>
  <c r="AR61" i="10"/>
  <c r="C7" i="9"/>
  <c r="C8" i="9" s="1"/>
  <c r="Z8" i="10"/>
  <c r="AJ8" i="10"/>
  <c r="AJ9" i="10"/>
  <c r="H62" i="10"/>
  <c r="S34" i="10"/>
  <c r="AN35" i="10"/>
  <c r="W59" i="10"/>
  <c r="C62" i="10"/>
  <c r="L63" i="10"/>
  <c r="Q63" i="10"/>
  <c r="V63" i="10"/>
  <c r="AE60" i="10"/>
  <c r="AE62" i="10" s="1"/>
  <c r="AN60" i="10"/>
  <c r="AN62" i="10" s="1"/>
  <c r="AN63" i="10" s="1"/>
  <c r="AP62" i="10"/>
  <c r="AP63" i="10" s="1"/>
  <c r="O61" i="10"/>
  <c r="AN61" i="10"/>
  <c r="K96" i="10"/>
  <c r="I8" i="10"/>
  <c r="Y60" i="10"/>
  <c r="Y62" i="10" s="1"/>
  <c r="Y63" i="10" s="1"/>
  <c r="Z62" i="10"/>
  <c r="Z63" i="10" s="1"/>
  <c r="AI62" i="10"/>
  <c r="AI63" i="10" s="1"/>
  <c r="H8" i="10"/>
  <c r="S8" i="10"/>
  <c r="AF61" i="10"/>
  <c r="AN8" i="10"/>
  <c r="AR10" i="10"/>
  <c r="AD9" i="10"/>
  <c r="K32" i="10"/>
  <c r="I34" i="10"/>
  <c r="W34" i="10"/>
  <c r="AD62" i="10"/>
  <c r="AD63" i="10" s="1"/>
  <c r="AD66" i="10" s="1"/>
  <c r="AR35" i="10"/>
  <c r="AR34" i="10"/>
  <c r="S35" i="10"/>
  <c r="S59" i="10"/>
  <c r="AR59" i="10"/>
  <c r="M63" i="10"/>
  <c r="R63" i="10"/>
  <c r="X63" i="10"/>
  <c r="AJ60" i="10"/>
  <c r="AL63" i="10"/>
  <c r="AQ63" i="10"/>
  <c r="AA61" i="10"/>
  <c r="AJ61" i="10"/>
  <c r="AB65" i="10"/>
  <c r="AB66" i="10" s="1"/>
  <c r="F96" i="10"/>
  <c r="G96" i="10" s="1"/>
  <c r="J10" i="11"/>
  <c r="AF15" i="12"/>
  <c r="B4" i="11"/>
  <c r="B5" i="11"/>
  <c r="B6" i="11"/>
  <c r="B7" i="11"/>
  <c r="B8" i="11" s="1"/>
  <c r="R8" i="11"/>
  <c r="N9" i="11"/>
  <c r="Z15" i="12"/>
  <c r="Q42" i="12" s="1"/>
  <c r="S42" i="12" s="1"/>
  <c r="Q39" i="12"/>
  <c r="S39" i="12" s="1"/>
  <c r="Q48" i="12"/>
  <c r="S46" i="12"/>
  <c r="R48" i="12"/>
  <c r="AG31" i="12"/>
  <c r="AJ3" i="12"/>
  <c r="AJ15" i="12" s="1"/>
  <c r="R9" i="11"/>
  <c r="R10" i="11"/>
  <c r="F9" i="11"/>
  <c r="N10" i="11"/>
  <c r="J8" i="11"/>
  <c r="B9" i="11"/>
  <c r="B10" i="11" s="1"/>
  <c r="F8" i="11"/>
  <c r="C63" i="10"/>
  <c r="H63" i="10"/>
  <c r="AE63" i="10"/>
  <c r="AE66" i="10" s="1"/>
  <c r="K61" i="10"/>
  <c r="AF59" i="10"/>
  <c r="AB59" i="10" s="1"/>
  <c r="AA59" i="10"/>
  <c r="K59" i="10" s="1"/>
  <c r="AS59" i="10" s="1"/>
  <c r="AT59" i="10" s="1"/>
  <c r="AT62" i="10" s="1"/>
  <c r="I62" i="10"/>
  <c r="I63" i="10" s="1"/>
  <c r="AF60" i="10"/>
  <c r="AR63" i="10"/>
  <c r="AE7" i="10"/>
  <c r="AE10" i="10" s="1"/>
  <c r="F4" i="10"/>
  <c r="AA4" i="10"/>
  <c r="K4" i="10" s="1"/>
  <c r="AA5" i="10"/>
  <c r="AC7" i="10"/>
  <c r="O8" i="10"/>
  <c r="AE8" i="10"/>
  <c r="F33" i="10"/>
  <c r="AF33" i="10"/>
  <c r="J34" i="10"/>
  <c r="Z34" i="10"/>
  <c r="AD34" i="10"/>
  <c r="O35" i="10"/>
  <c r="W35" i="10"/>
  <c r="AE35" i="10"/>
  <c r="O60" i="10"/>
  <c r="S60" i="10"/>
  <c r="S62" i="10" s="1"/>
  <c r="S63" i="10" s="1"/>
  <c r="W60" i="10"/>
  <c r="W62" i="10" s="1"/>
  <c r="W63" i="10" s="1"/>
  <c r="AA60" i="10"/>
  <c r="AA62" i="10" s="1"/>
  <c r="AA63" i="10" s="1"/>
  <c r="AC62" i="10"/>
  <c r="AC63" i="10" s="1"/>
  <c r="AC66" i="10" s="1"/>
  <c r="AG62" i="10"/>
  <c r="AG63" i="10" s="1"/>
  <c r="AK62" i="10"/>
  <c r="AK63" i="10" s="1"/>
  <c r="AO62" i="10"/>
  <c r="AO63" i="10" s="1"/>
  <c r="AF6" i="10"/>
  <c r="AD8" i="10"/>
  <c r="AC9" i="10"/>
  <c r="AA33" i="10"/>
  <c r="K33" i="10" s="1"/>
  <c r="J35" i="10"/>
  <c r="Z35" i="10"/>
  <c r="AD35" i="10"/>
  <c r="Y8" i="10"/>
  <c r="AC8" i="10"/>
  <c r="H34" i="10"/>
  <c r="AN34" i="10"/>
  <c r="Y35" i="10"/>
  <c r="AC35" i="10"/>
  <c r="AF4" i="10"/>
  <c r="AB4" i="10" s="1"/>
  <c r="F5" i="10"/>
  <c r="AF5" i="10"/>
  <c r="X8" i="10"/>
  <c r="H35" i="10"/>
  <c r="AJ62" i="10" l="1"/>
  <c r="AJ63" i="10" s="1"/>
  <c r="AB61" i="10"/>
  <c r="T39" i="12"/>
  <c r="S48" i="12"/>
  <c r="K34" i="10"/>
  <c r="K35" i="10"/>
  <c r="G4" i="10"/>
  <c r="F59" i="10"/>
  <c r="G59" i="10" s="1"/>
  <c r="AB60" i="10"/>
  <c r="AF62" i="10"/>
  <c r="F61" i="10"/>
  <c r="G61" i="10" s="1"/>
  <c r="G5" i="10"/>
  <c r="F8" i="10"/>
  <c r="AF8" i="10"/>
  <c r="AB5" i="10"/>
  <c r="AB8" i="10" s="1"/>
  <c r="AA34" i="10"/>
  <c r="AA35" i="10"/>
  <c r="G33" i="10"/>
  <c r="F60" i="10"/>
  <c r="F35" i="10"/>
  <c r="F34" i="10"/>
  <c r="K5" i="10"/>
  <c r="K8" i="10" s="1"/>
  <c r="AA8" i="10"/>
  <c r="AB6" i="10"/>
  <c r="AB9" i="10" s="1"/>
  <c r="AF9" i="10"/>
  <c r="O62" i="10"/>
  <c r="K60" i="10"/>
  <c r="AF35" i="10"/>
  <c r="AF34" i="10"/>
  <c r="AB33" i="10"/>
  <c r="AC10" i="10"/>
  <c r="AF7" i="10"/>
  <c r="T41" i="12" l="1"/>
  <c r="T47" i="12"/>
  <c r="T44" i="12"/>
  <c r="T42" i="12"/>
  <c r="T43" i="12"/>
  <c r="T40" i="12"/>
  <c r="T45" i="12"/>
  <c r="T46" i="12"/>
  <c r="F62" i="10"/>
  <c r="G60" i="10"/>
  <c r="AB35" i="10"/>
  <c r="AB34" i="10"/>
  <c r="O63" i="10"/>
  <c r="K62" i="10"/>
  <c r="K63" i="10" s="1"/>
  <c r="G34" i="10"/>
  <c r="G35" i="10"/>
  <c r="AF63" i="10"/>
  <c r="AB62" i="10"/>
  <c r="AF10" i="10"/>
  <c r="AB7" i="10"/>
  <c r="AB10" i="10" s="1"/>
  <c r="G8" i="10"/>
  <c r="T48" i="12" l="1"/>
  <c r="F63" i="10"/>
  <c r="G62" i="10"/>
  <c r="G63" i="10" s="1"/>
  <c r="D23" i="5" l="1"/>
  <c r="N13" i="6" l="1"/>
  <c r="M13" i="6"/>
  <c r="K13" i="6"/>
  <c r="J13" i="6"/>
  <c r="H13" i="6"/>
  <c r="G13" i="6"/>
  <c r="E13" i="6"/>
  <c r="D13" i="6"/>
  <c r="P12" i="6"/>
  <c r="O12" i="6"/>
  <c r="L12" i="6"/>
  <c r="I12" i="6"/>
  <c r="F12" i="6"/>
  <c r="P11" i="6"/>
  <c r="O11" i="6"/>
  <c r="L11" i="6"/>
  <c r="I11" i="6"/>
  <c r="F11" i="6"/>
  <c r="P10" i="6"/>
  <c r="O10" i="6"/>
  <c r="L10" i="6"/>
  <c r="I10" i="6"/>
  <c r="F10" i="6"/>
  <c r="P9" i="6"/>
  <c r="O9" i="6"/>
  <c r="L9" i="6"/>
  <c r="I9" i="6"/>
  <c r="F9" i="6"/>
  <c r="P8" i="6"/>
  <c r="O8" i="6"/>
  <c r="L8" i="6"/>
  <c r="I8" i="6"/>
  <c r="F8" i="6"/>
  <c r="P7" i="6"/>
  <c r="O7" i="6"/>
  <c r="L7" i="6"/>
  <c r="I7" i="6"/>
  <c r="F7" i="6"/>
  <c r="P6" i="6"/>
  <c r="O6" i="6"/>
  <c r="L6" i="6"/>
  <c r="I6" i="6"/>
  <c r="F6" i="6"/>
  <c r="P5" i="6"/>
  <c r="O5" i="6"/>
  <c r="L5" i="6"/>
  <c r="I5" i="6"/>
  <c r="F5" i="6"/>
  <c r="P4" i="6"/>
  <c r="O4" i="6"/>
  <c r="L4" i="6"/>
  <c r="I4" i="6"/>
  <c r="F4" i="6"/>
  <c r="I13" i="6" l="1"/>
  <c r="Q6" i="6"/>
  <c r="Q9" i="6"/>
  <c r="Q10" i="6"/>
  <c r="L13" i="6"/>
  <c r="F13" i="6"/>
  <c r="P13" i="6"/>
  <c r="O13" i="6"/>
  <c r="Q7" i="6"/>
  <c r="Q8" i="6"/>
  <c r="Q11" i="6"/>
  <c r="Q12" i="6"/>
  <c r="Q4" i="6"/>
  <c r="Q5" i="6"/>
  <c r="R5" i="6" l="1"/>
  <c r="Q13" i="6"/>
  <c r="R4" i="6"/>
  <c r="R12" i="6" l="1"/>
  <c r="R11" i="6"/>
  <c r="R10" i="6"/>
  <c r="R8" i="6"/>
  <c r="R13" i="6" s="1"/>
  <c r="R9" i="6"/>
  <c r="R7" i="6"/>
  <c r="R6" i="6"/>
</calcChain>
</file>

<file path=xl/comments1.xml><?xml version="1.0" encoding="utf-8"?>
<comments xmlns="http://schemas.openxmlformats.org/spreadsheetml/2006/main">
  <authors>
    <author>TRAFFIC_Saichol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TRAFFIC_Saichol:</t>
        </r>
        <r>
          <rPr>
            <sz val="9"/>
            <color indexed="81"/>
            <rFont val="Tahoma"/>
            <family val="2"/>
          </rPr>
          <t xml:space="preserve">
ROC = Rest of Customer</t>
        </r>
      </text>
    </comment>
  </commentList>
</comments>
</file>

<file path=xl/comments2.xml><?xml version="1.0" encoding="utf-8"?>
<comments xmlns="http://schemas.openxmlformats.org/spreadsheetml/2006/main">
  <authors>
    <author>TRAFFIC_Saichol</author>
    <author>Traffic_Saichol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TRAFFIC_Saichol:</t>
        </r>
        <r>
          <rPr>
            <sz val="9"/>
            <color indexed="81"/>
            <rFont val="Tahoma"/>
            <family val="2"/>
          </rPr>
          <t xml:space="preserve">
HS code 8538 9091
Duty 1.7%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Traffic_Saichol:</t>
        </r>
        <r>
          <rPr>
            <sz val="8"/>
            <color indexed="81"/>
            <rFont val="Tahoma"/>
            <family val="2"/>
          </rPr>
          <t xml:space="preserve">
Model 206-595LF : Duty 0% (HTS#8534.00.19) PCBA for Electrical Control
</t>
        </r>
        <r>
          <rPr>
            <sz val="8"/>
            <color indexed="54"/>
            <rFont val="Tahoma"/>
            <family val="2"/>
          </rPr>
          <t>Model 205-487LF :Duty 2.2% (HTS#8414.90.00) Electronic Product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" authorId="1" shapeId="0">
      <text>
        <r>
          <rPr>
            <b/>
            <sz val="8"/>
            <color indexed="81"/>
            <rFont val="Tahoma"/>
            <family val="2"/>
          </rPr>
          <t>Traffic_Saichol:</t>
        </r>
        <r>
          <rPr>
            <sz val="8"/>
            <color indexed="81"/>
            <rFont val="Tahoma"/>
            <family val="2"/>
          </rPr>
          <t xml:space="preserve">
Incoterm hand been changed from DDU to FCA sinc Jun 1'08</t>
        </r>
      </text>
    </comment>
  </commentList>
</comments>
</file>

<file path=xl/sharedStrings.xml><?xml version="1.0" encoding="utf-8"?>
<sst xmlns="http://schemas.openxmlformats.org/spreadsheetml/2006/main" count="4871" uniqueCount="493">
  <si>
    <t>1)</t>
  </si>
  <si>
    <t>Gage meter</t>
  </si>
  <si>
    <t>Logistics Cost</t>
  </si>
  <si>
    <t>In/Out</t>
  </si>
  <si>
    <t>Green</t>
  </si>
  <si>
    <t>Yellow</t>
  </si>
  <si>
    <t>Red</t>
  </si>
  <si>
    <t>Total Cost</t>
  </si>
  <si>
    <t>Inbound</t>
  </si>
  <si>
    <t>Outbound</t>
  </si>
  <si>
    <t>3)</t>
  </si>
  <si>
    <t>Sales</t>
  </si>
  <si>
    <t>2)</t>
  </si>
  <si>
    <t>Transaction code = ZAUTOFREIGHT1</t>
  </si>
  <si>
    <t>Measurement</t>
  </si>
  <si>
    <t>Outbound Freight : Freight Gain/Loss Report</t>
  </si>
  <si>
    <r>
      <t>Inbound Freight : average 1.3% of material received</t>
    </r>
    <r>
      <rPr>
        <sz val="10"/>
        <color rgb="FFFF0000"/>
        <rFont val="Arial"/>
        <family val="2"/>
      </rPr>
      <t xml:space="preserve"> </t>
    </r>
  </si>
  <si>
    <t>Freight Cost</t>
  </si>
  <si>
    <t>Freight Gain/Loss Report</t>
  </si>
  <si>
    <r>
      <t>&lt; 1.3% of material received</t>
    </r>
    <r>
      <rPr>
        <sz val="10"/>
        <color rgb="FFFF0000"/>
        <rFont val="Arial"/>
        <family val="2"/>
      </rPr>
      <t xml:space="preserve"> </t>
    </r>
  </si>
  <si>
    <t>4)</t>
  </si>
  <si>
    <t>Freight data both Inbound and Outbound.</t>
  </si>
  <si>
    <t>Formula</t>
  </si>
  <si>
    <t>Material received</t>
  </si>
  <si>
    <t>Inbound Freight</t>
  </si>
  <si>
    <t>x 100</t>
  </si>
  <si>
    <t>Material received report from</t>
  </si>
  <si>
    <t>Outbound Accrued Freight (ZAUTOFREIGHT1) - Freight charge Custmer (Finish goods)</t>
  </si>
  <si>
    <t>S:\COSTING\Received Mat'l</t>
  </si>
  <si>
    <t>Freight data charge customer (Outbound) - from SAP, please contact K. Klairung/K/ Montree from getting data from SAP</t>
  </si>
  <si>
    <t>Outbound Freight Gain/Loss Report</t>
  </si>
  <si>
    <t>Currency : THB</t>
  </si>
  <si>
    <t>Customer</t>
  </si>
  <si>
    <t>Term</t>
  </si>
  <si>
    <t>Duty</t>
  </si>
  <si>
    <t>Q1'14</t>
  </si>
  <si>
    <t>Q2'14</t>
  </si>
  <si>
    <t>Q3'14</t>
  </si>
  <si>
    <t>Q4'12</t>
  </si>
  <si>
    <t>Y-T-D</t>
  </si>
  <si>
    <t>Charge customer</t>
  </si>
  <si>
    <t>Actual paid</t>
  </si>
  <si>
    <t>Gain/Loss</t>
  </si>
  <si>
    <t>%Gain/Loss</t>
  </si>
  <si>
    <t>AXC</t>
  </si>
  <si>
    <t>DDU</t>
  </si>
  <si>
    <t>N/A</t>
  </si>
  <si>
    <t>CAD</t>
  </si>
  <si>
    <t>ABX</t>
  </si>
  <si>
    <t>DAP</t>
  </si>
  <si>
    <t>ABR</t>
  </si>
  <si>
    <t>SAB</t>
  </si>
  <si>
    <t>ABM</t>
  </si>
  <si>
    <t>DDP</t>
  </si>
  <si>
    <t>SGD</t>
  </si>
  <si>
    <t>ABC</t>
  </si>
  <si>
    <t>ABW</t>
  </si>
  <si>
    <t xml:space="preserve"> </t>
  </si>
  <si>
    <t>Description</t>
  </si>
  <si>
    <t>Q1'13</t>
  </si>
  <si>
    <t>Q2'13</t>
  </si>
  <si>
    <t>Q3'13</t>
  </si>
  <si>
    <t>Q4'13</t>
  </si>
  <si>
    <t>2013</t>
  </si>
  <si>
    <t>Oct'13</t>
  </si>
  <si>
    <t>Nov'13</t>
  </si>
  <si>
    <t>Dec'13</t>
  </si>
  <si>
    <t>Jan'14</t>
  </si>
  <si>
    <t>Feb'14</t>
  </si>
  <si>
    <t>Mar'14</t>
  </si>
  <si>
    <t>Apr'14</t>
  </si>
  <si>
    <t>May'14</t>
  </si>
  <si>
    <t>Jun'14</t>
  </si>
  <si>
    <t>Jul'14</t>
  </si>
  <si>
    <t>Aug'14</t>
  </si>
  <si>
    <t>Sep'14</t>
  </si>
  <si>
    <t>Oct'14</t>
  </si>
  <si>
    <t>Nov'14</t>
  </si>
  <si>
    <t>Dec'14</t>
  </si>
  <si>
    <t>Q4'14</t>
  </si>
  <si>
    <t>Sales (mB)</t>
  </si>
  <si>
    <t>% OB Freight to Sales</t>
  </si>
  <si>
    <t>%Target</t>
  </si>
  <si>
    <t>Materials received (mB)</t>
  </si>
  <si>
    <t>% IB Freight to Ma'l received</t>
  </si>
  <si>
    <t xml:space="preserve"> %IB Freight to Sales</t>
  </si>
  <si>
    <t>Inbound Freight Spending</t>
  </si>
  <si>
    <t>Outbound Freight Spending</t>
  </si>
  <si>
    <t>%Total Freight to Sales</t>
  </si>
  <si>
    <t>Dashboard  (It's example only)</t>
  </si>
  <si>
    <t xml:space="preserve">Accrued Freight (Inbound+Outbound) </t>
  </si>
  <si>
    <t>x100</t>
  </si>
  <si>
    <t>Filter</t>
  </si>
  <si>
    <t>1. Vendor name/Shipper name</t>
  </si>
  <si>
    <t>2. Freight Forwarder Name</t>
  </si>
  <si>
    <t>3. Country</t>
  </si>
  <si>
    <t>4. Shipped via (shipping mode)</t>
  </si>
  <si>
    <t>1. Customer name</t>
  </si>
  <si>
    <t>2. Freight Forwarder Name (Broker/Vendor)</t>
  </si>
  <si>
    <t>5. Month</t>
  </si>
  <si>
    <t>6. Job number</t>
  </si>
  <si>
    <t>ตัวอย่าง Filter (ไม่ตรงกับที่ขอใหม่ ให้เป็นตัวอย่างเท่านั้น)</t>
  </si>
  <si>
    <t>GL account</t>
  </si>
  <si>
    <t>Tax Inv. N</t>
  </si>
  <si>
    <t>Can</t>
  </si>
  <si>
    <t>Comm. Inv.</t>
  </si>
  <si>
    <t>Tax Inv.Da</t>
  </si>
  <si>
    <t>Plnt</t>
  </si>
  <si>
    <t>Sale order</t>
  </si>
  <si>
    <t xml:space="preserve"> D/O no.</t>
  </si>
  <si>
    <t>Ship-to</t>
  </si>
  <si>
    <t>Payer</t>
  </si>
  <si>
    <t>Sold-to pt</t>
  </si>
  <si>
    <t>Country</t>
  </si>
  <si>
    <t>Descript.</t>
  </si>
  <si>
    <t>Shipped Via</t>
  </si>
  <si>
    <t>IncoT</t>
  </si>
  <si>
    <t>Flight</t>
  </si>
  <si>
    <t>Flight Dat</t>
  </si>
  <si>
    <t>ETA DATE</t>
  </si>
  <si>
    <t>House Waybill</t>
  </si>
  <si>
    <t>Master Waybill</t>
  </si>
  <si>
    <t>FwdAgent</t>
  </si>
  <si>
    <t>Name 1</t>
  </si>
  <si>
    <t>Material</t>
  </si>
  <si>
    <t xml:space="preserve">      Quantity</t>
  </si>
  <si>
    <t xml:space="preserve">     FOB Value</t>
  </si>
  <si>
    <t xml:space="preserve">       Freight</t>
  </si>
  <si>
    <t xml:space="preserve">     Net value</t>
  </si>
  <si>
    <t>Curr.</t>
  </si>
  <si>
    <t>Exch. Rate</t>
  </si>
  <si>
    <t xml:space="preserve"> FOB LOCAL(Bht)</t>
  </si>
  <si>
    <t xml:space="preserve"> Freight(Bht)</t>
  </si>
  <si>
    <t>Net Local Value</t>
  </si>
  <si>
    <t>01.08.2014</t>
  </si>
  <si>
    <t>SVI1</t>
  </si>
  <si>
    <t>USA</t>
  </si>
  <si>
    <t>T/T 60 D</t>
  </si>
  <si>
    <t>Sea Freight</t>
  </si>
  <si>
    <t>SCHENKER (THAI) LTD.</t>
  </si>
  <si>
    <t>AXC908-209500DS1LF</t>
  </si>
  <si>
    <t>USD</t>
  </si>
  <si>
    <t>AXC908-212070CU1LF</t>
  </si>
  <si>
    <t>AXC908-212070BU1LF</t>
  </si>
  <si>
    <t>AXC908-206425DLF</t>
  </si>
  <si>
    <t>Sweden</t>
  </si>
  <si>
    <t>Air Freight</t>
  </si>
  <si>
    <t>576-233-6031</t>
  </si>
  <si>
    <t>DHL EXPRESS INTERNATIONAL</t>
  </si>
  <si>
    <t>AXC908-213386AU1LF</t>
  </si>
  <si>
    <t>02.08.2014</t>
  </si>
  <si>
    <t>Czech Republic</t>
  </si>
  <si>
    <t>T/T 75 D</t>
  </si>
  <si>
    <t>QR837/04</t>
  </si>
  <si>
    <t>04.08.2014</t>
  </si>
  <si>
    <t>BKK 7FDL464</t>
  </si>
  <si>
    <t>157-8465 2024</t>
  </si>
  <si>
    <t>DHL GLOBAL FORWARDING</t>
  </si>
  <si>
    <t>CAD908-208667LF</t>
  </si>
  <si>
    <t>CAD908-207010ALF</t>
  </si>
  <si>
    <t>CAD908-208670LF</t>
  </si>
  <si>
    <t>CAD908-208669LF</t>
  </si>
  <si>
    <t>CAD908-208668LF</t>
  </si>
  <si>
    <t>KINTETSU WORLD EXPRESS (THAILAND)</t>
  </si>
  <si>
    <t>AXC908-210770DU3LF</t>
  </si>
  <si>
    <t>AXC908-210770CU3LF</t>
  </si>
  <si>
    <t>AXC908-210770AU5LF</t>
  </si>
  <si>
    <t>AXC908-213040BU1LF</t>
  </si>
  <si>
    <t>AXC908-209455AVLF</t>
  </si>
  <si>
    <t>Hungary</t>
  </si>
  <si>
    <t>AXC908-210448A03LF</t>
  </si>
  <si>
    <t>AXC908-211676AP3LF</t>
  </si>
  <si>
    <t>AXC908-213308AU2LF</t>
  </si>
  <si>
    <t>AXC908-208844AP1LF</t>
  </si>
  <si>
    <t>AXC908-209723A04LF</t>
  </si>
  <si>
    <t>AXC908-208397A01LF</t>
  </si>
  <si>
    <t>AXC908-208397B01LF</t>
  </si>
  <si>
    <t>AXC908-213387AU1LF</t>
  </si>
  <si>
    <t>AXC908-213328A02LF</t>
  </si>
  <si>
    <t>AXC908-214129AU1LF</t>
  </si>
  <si>
    <t>AXC908-209268FU2LF</t>
  </si>
  <si>
    <t>CEVA FREIGHT ( THAILAND) LTD.</t>
  </si>
  <si>
    <t>AXC908-212070AU1LF</t>
  </si>
  <si>
    <t>AXC908-210729BU3LF</t>
  </si>
  <si>
    <t>France</t>
  </si>
  <si>
    <t>AF165</t>
  </si>
  <si>
    <t>BKK7FDL497</t>
  </si>
  <si>
    <t>057-2502 7004</t>
  </si>
  <si>
    <t>ABR908-213070LF</t>
  </si>
  <si>
    <t>ABR908-213275</t>
  </si>
  <si>
    <t>ABR908-206666LF</t>
  </si>
  <si>
    <t>ABR908-206483FLF</t>
  </si>
  <si>
    <t>ABR908-209373LF</t>
  </si>
  <si>
    <t>ABR908-209375LF</t>
  </si>
  <si>
    <t>ABR908-206485GLF</t>
  </si>
  <si>
    <t>ABR908-206483GLF</t>
  </si>
  <si>
    <t>Switzerland</t>
  </si>
  <si>
    <t>KL876</t>
  </si>
  <si>
    <t>BKK7FDL538</t>
  </si>
  <si>
    <t>074-2885 4136</t>
  </si>
  <si>
    <t>ABW908-204317</t>
  </si>
  <si>
    <t>ABW908-204318A</t>
  </si>
  <si>
    <t>ABW908-206517</t>
  </si>
  <si>
    <t>ABW908-209489</t>
  </si>
  <si>
    <t>BKK7FDL537</t>
  </si>
  <si>
    <t>ABW908-204376</t>
  </si>
  <si>
    <t>ABW908-207058</t>
  </si>
  <si>
    <t>03.08.2014</t>
  </si>
  <si>
    <t>05.08.2014</t>
  </si>
  <si>
    <t>AXC908-209455EU6LF</t>
  </si>
  <si>
    <t>Italy</t>
  </si>
  <si>
    <t>ABM908-210684LF</t>
  </si>
  <si>
    <t>ABM908-204505LF</t>
  </si>
  <si>
    <t>06.08.2014</t>
  </si>
  <si>
    <t>AXC908-211248D01LF</t>
  </si>
  <si>
    <t>AXC908-211248A01LF</t>
  </si>
  <si>
    <t>AXC908-211248C01LF</t>
  </si>
  <si>
    <t>AXC908-212608AU2LF</t>
  </si>
  <si>
    <t>07.08.2014</t>
  </si>
  <si>
    <t>AXC908-210770BU4LF</t>
  </si>
  <si>
    <t>618-754-8124</t>
  </si>
  <si>
    <t>AXC908-213426AU1LF</t>
  </si>
  <si>
    <t>08.08.2014</t>
  </si>
  <si>
    <t>LH773</t>
  </si>
  <si>
    <t>09.08.2014</t>
  </si>
  <si>
    <t>020 BKK 7490 4163</t>
  </si>
  <si>
    <t>AXC908-209648C02LF</t>
  </si>
  <si>
    <t>Germany</t>
  </si>
  <si>
    <t>ABX908-212054</t>
  </si>
  <si>
    <t>ABX908-208071M</t>
  </si>
  <si>
    <t>CAD908-209072LF</t>
  </si>
  <si>
    <t>ABR908-204573LF</t>
  </si>
  <si>
    <t>BKK7FDL976</t>
  </si>
  <si>
    <t>ABR908-204571LF</t>
  </si>
  <si>
    <t>10.08.2014</t>
  </si>
  <si>
    <t>AXC908-207400A05LF</t>
  </si>
  <si>
    <t>AXC908-208572BP1LF</t>
  </si>
  <si>
    <t>AXC908-210695A03LF</t>
  </si>
  <si>
    <t>AXC908-213696AU2LF</t>
  </si>
  <si>
    <t>AXC908-211096ALF</t>
  </si>
  <si>
    <t>SAB908-212143LF</t>
  </si>
  <si>
    <t>SAB908-212145LF</t>
  </si>
  <si>
    <t>SAB908-212581LF</t>
  </si>
  <si>
    <t>AXC908-211676BP3LF</t>
  </si>
  <si>
    <t>AXC908-210784A02LF</t>
  </si>
  <si>
    <t>AXC908-209455DU6LF</t>
  </si>
  <si>
    <t>13.08.2014</t>
  </si>
  <si>
    <t>AXC908-207291AP2LF</t>
  </si>
  <si>
    <t>AXC908-212658AU1LF</t>
  </si>
  <si>
    <t>14.08.2014</t>
  </si>
  <si>
    <t>15.08.2014</t>
  </si>
  <si>
    <t>GEODIS WILSON (THAILAND) LTD.</t>
  </si>
  <si>
    <t>AXC908-210729CU3LF</t>
  </si>
  <si>
    <t>16.08.2014</t>
  </si>
  <si>
    <t>ABR908-209373BLF</t>
  </si>
  <si>
    <t>ABW908-206461A</t>
  </si>
  <si>
    <t>ABW908-206462</t>
  </si>
  <si>
    <t>ABW908-205469</t>
  </si>
  <si>
    <t>17.08.2014</t>
  </si>
  <si>
    <t>AXC908-214265BU1LF</t>
  </si>
  <si>
    <t>20.08.2014</t>
  </si>
  <si>
    <t>AXC908-213426BU1LF</t>
  </si>
  <si>
    <t>21.08.2014</t>
  </si>
  <si>
    <t>22.08.2014</t>
  </si>
  <si>
    <t>AXC908-213425AU2LF</t>
  </si>
  <si>
    <t>AXC908-213425BU2LF</t>
  </si>
  <si>
    <t>23.08.2014</t>
  </si>
  <si>
    <t>ABW908-206460</t>
  </si>
  <si>
    <t>ABW908-206518</t>
  </si>
  <si>
    <t>ABW908-207398C</t>
  </si>
  <si>
    <t>ABR908-206486GLF</t>
  </si>
  <si>
    <t>AXC908-214010AU2LF</t>
  </si>
  <si>
    <t>SAB908-212144LF</t>
  </si>
  <si>
    <t>SAB908-212580LF</t>
  </si>
  <si>
    <t>CAD908-208671LF</t>
  </si>
  <si>
    <t>24.08.2014</t>
  </si>
  <si>
    <t>AXC908-212070DU1LF</t>
  </si>
  <si>
    <t>AXC908-210284A01LF</t>
  </si>
  <si>
    <t>AXC908-209015BP1LF</t>
  </si>
  <si>
    <t>27.08.2014</t>
  </si>
  <si>
    <t>AXC908-211096C02LF</t>
  </si>
  <si>
    <t>28.08.2014</t>
  </si>
  <si>
    <t>-</t>
  </si>
  <si>
    <t>29.08.2014</t>
  </si>
  <si>
    <t>30.08.2014</t>
  </si>
  <si>
    <t>ABR908-209373CLF</t>
  </si>
  <si>
    <t>ABM908-209540LF</t>
  </si>
  <si>
    <t>519-958-7131</t>
  </si>
  <si>
    <t>AXC908-213427BU1LF</t>
  </si>
  <si>
    <t>AXC908-213427AU1LF</t>
  </si>
  <si>
    <t>31.08.2014</t>
  </si>
  <si>
    <t>AXC908-213308AU1LF</t>
  </si>
  <si>
    <t>COMMON FREIGHT FORWARDER</t>
  </si>
  <si>
    <t>ABE908-200170AC</t>
  </si>
  <si>
    <t>ABE908-200528</t>
  </si>
  <si>
    <t>ABE908-200532C</t>
  </si>
  <si>
    <t>ABE908-201349</t>
  </si>
  <si>
    <t>ABE908-207225C</t>
  </si>
  <si>
    <t>ABE908-208620C</t>
  </si>
  <si>
    <t>ABE908-212123LF</t>
  </si>
  <si>
    <t>ABE908-200536C</t>
  </si>
  <si>
    <t>AXC01P-39847LF</t>
  </si>
  <si>
    <t>SAB01J-15113946LF</t>
  </si>
  <si>
    <t>Denmark</t>
  </si>
  <si>
    <t>T/T 70 D</t>
  </si>
  <si>
    <t>THR908-209257LF-R</t>
  </si>
  <si>
    <t>EUR</t>
  </si>
  <si>
    <t>AXC908R209455AVLF</t>
  </si>
  <si>
    <t>THR908-208581LF-R</t>
  </si>
  <si>
    <t>THR908-206397LF-R</t>
  </si>
  <si>
    <t>THR908-213971LF-R</t>
  </si>
  <si>
    <t>THR908-213353LF-R</t>
  </si>
  <si>
    <t>THR908-213738ALF-R</t>
  </si>
  <si>
    <t>AXC908M209191A05LF</t>
  </si>
  <si>
    <t>AXC908M212608AU1LF</t>
  </si>
  <si>
    <t>AXC908M207313AP1LF</t>
  </si>
  <si>
    <t>AXC908M210729AU2LF</t>
  </si>
  <si>
    <t>AXC908M209455AVLF</t>
  </si>
  <si>
    <t>AXC908-212072LFR</t>
  </si>
  <si>
    <t>AXC908M212070DU1LF</t>
  </si>
  <si>
    <t>AXC908M212070AU1LF</t>
  </si>
  <si>
    <t>AXC908-210448LFR</t>
  </si>
  <si>
    <t>AXC908-212070LFR</t>
  </si>
  <si>
    <t>AXC908M212070GU1LF</t>
  </si>
  <si>
    <t>AXC908M212070EU1LF</t>
  </si>
  <si>
    <t>AXC908M212070BU1LF</t>
  </si>
  <si>
    <t>AXC908M212070CU1LF</t>
  </si>
  <si>
    <t>AXC908M209455EU6LF</t>
  </si>
  <si>
    <t>AXC908M210770BU4LF</t>
  </si>
  <si>
    <t>AXC908-206174CLFR</t>
  </si>
  <si>
    <t>AXC908-208844ALFR</t>
  </si>
  <si>
    <t>AXC908-209723ALFR</t>
  </si>
  <si>
    <t>AXC908M209723A04LF</t>
  </si>
  <si>
    <t>AXC908M212608BU1LF</t>
  </si>
  <si>
    <t>AXC908M210448A02LF</t>
  </si>
  <si>
    <t>AXC908M210448A03LF</t>
  </si>
  <si>
    <t>AXC908-206174ELFR</t>
  </si>
  <si>
    <t>19.08.2014</t>
  </si>
  <si>
    <t>AXC908M211248A01LF</t>
  </si>
  <si>
    <t>AXC908M212608BU2LF</t>
  </si>
  <si>
    <t>AXC908M209587C01LF</t>
  </si>
  <si>
    <t>AXC908M209587A01LF</t>
  </si>
  <si>
    <t>AXC908M209648C02LF</t>
  </si>
  <si>
    <t>AXC908-211096ALFR</t>
  </si>
  <si>
    <t>AXC908M211096DU1LF</t>
  </si>
  <si>
    <t>AXC908M208423A06LF</t>
  </si>
  <si>
    <t>AXC908M208423A07LF</t>
  </si>
  <si>
    <t>AXC908M211248C01LF</t>
  </si>
  <si>
    <t>26.08.2014</t>
  </si>
  <si>
    <t>AXC908M209187A07LF</t>
  </si>
  <si>
    <t>AXC908M213040AU1LF</t>
  </si>
  <si>
    <t>AXC908M211676BP3LF</t>
  </si>
  <si>
    <t>AXC908M213040BU1LF</t>
  </si>
  <si>
    <t>AXC908M211676BU2LF</t>
  </si>
  <si>
    <t>AXC908-206171ALFR</t>
  </si>
  <si>
    <t>AXC908M209186A06LF</t>
  </si>
  <si>
    <t>AXC908M209187A06LF</t>
  </si>
  <si>
    <t>AXC908M211248B01LF</t>
  </si>
  <si>
    <t>AXC908M211248D01LF</t>
  </si>
  <si>
    <t>AXC908M211676AP3LF</t>
  </si>
  <si>
    <t xml:space="preserve">Type </t>
  </si>
  <si>
    <t>Air</t>
  </si>
  <si>
    <t>Sea</t>
  </si>
  <si>
    <t>Truck</t>
  </si>
  <si>
    <t>Courier</t>
  </si>
  <si>
    <t>Factor &amp; Controllable</t>
  </si>
  <si>
    <t xml:space="preserve">Trigger </t>
  </si>
  <si>
    <t>Freight Spending &gt; 1 mB / month</t>
  </si>
  <si>
    <t>7. Freight Amount</t>
  </si>
  <si>
    <t>Reqeuest  thru E-MIS : ID 3223 / Oct 29'14</t>
  </si>
  <si>
    <t>Total shipment 2015</t>
  </si>
  <si>
    <t>Shipment</t>
  </si>
  <si>
    <t>Jan'15</t>
  </si>
  <si>
    <t>Feb'15</t>
  </si>
  <si>
    <t>Mar'15</t>
  </si>
  <si>
    <t>Q1'15</t>
  </si>
  <si>
    <t>Apr'15</t>
  </si>
  <si>
    <t>May'15</t>
  </si>
  <si>
    <t>Jun'15</t>
  </si>
  <si>
    <t>Q2'15</t>
  </si>
  <si>
    <t>Jul'15</t>
  </si>
  <si>
    <t>Aug'15</t>
  </si>
  <si>
    <t>Sep'15</t>
  </si>
  <si>
    <t>Q3'15</t>
  </si>
  <si>
    <t>Oct'15</t>
  </si>
  <si>
    <t>Nov'15</t>
  </si>
  <si>
    <t>Dec'15</t>
  </si>
  <si>
    <t>Q4'15</t>
  </si>
  <si>
    <t>Total 2015</t>
  </si>
  <si>
    <t>Total weight 2015</t>
  </si>
  <si>
    <t>Weight (ton)</t>
  </si>
  <si>
    <t>Amount from Finance</t>
  </si>
  <si>
    <t>OUTBOUND Freight spending to Sales</t>
  </si>
  <si>
    <t>Outbound Freight (mB)</t>
  </si>
  <si>
    <t>AXC (mB)</t>
  </si>
  <si>
    <t>Other Customer (mB)</t>
  </si>
  <si>
    <t>% OB Freight AXC to Sales</t>
  </si>
  <si>
    <t>% OB Freight ROC to Sales</t>
  </si>
  <si>
    <t>INBOUND Freight spending to Material received</t>
  </si>
  <si>
    <t>Inbound Freight (mB)</t>
  </si>
  <si>
    <t xml:space="preserve"> %Target to Mat'l received</t>
  </si>
  <si>
    <t xml:space="preserve"> %Target to Sales</t>
  </si>
  <si>
    <t>Freight spending to Sales</t>
  </si>
  <si>
    <t>Total Freight Spending (mB)</t>
  </si>
  <si>
    <t xml:space="preserve">,./ddrFj </t>
  </si>
  <si>
    <t>% Premium Freight to Sales</t>
  </si>
  <si>
    <t>% Net Freight to Sales</t>
  </si>
  <si>
    <t>Sale (mB)</t>
  </si>
  <si>
    <t>Inventory (mB)</t>
  </si>
  <si>
    <t>%IB Freight to Sales</t>
  </si>
  <si>
    <t>%IB Freight to Mat'l received</t>
  </si>
  <si>
    <t>%IB Freight to Inventory</t>
  </si>
  <si>
    <t>INBOUND</t>
  </si>
  <si>
    <t xml:space="preserve"> Type</t>
  </si>
  <si>
    <t>Company</t>
  </si>
  <si>
    <t>Currency</t>
  </si>
  <si>
    <t>SVI Job</t>
  </si>
  <si>
    <t>Invoice No.(ใบแจ้งหนี้)</t>
  </si>
  <si>
    <t>Invoice Date</t>
  </si>
  <si>
    <t>วางบิลครั้งที่</t>
  </si>
  <si>
    <t>Due Date</t>
  </si>
  <si>
    <t>Broker</t>
  </si>
  <si>
    <t>Shipper</t>
  </si>
  <si>
    <t>Port</t>
  </si>
  <si>
    <t>Business Place</t>
  </si>
  <si>
    <t>Cost Center</t>
  </si>
  <si>
    <t xml:space="preserve">Weight </t>
  </si>
  <si>
    <t>F.FREIGHT</t>
  </si>
  <si>
    <t>F.FUEL</t>
  </si>
  <si>
    <t>F.SECURITY</t>
  </si>
  <si>
    <t>F.EX-WORK</t>
  </si>
  <si>
    <t>F.CAF</t>
  </si>
  <si>
    <t>F.CCF</t>
  </si>
  <si>
    <t>F.CFS/THC</t>
  </si>
  <si>
    <t>F.PORTCHG</t>
  </si>
  <si>
    <t>F.TRANSPORT</t>
  </si>
  <si>
    <t>F.OTHER</t>
  </si>
  <si>
    <t>C.SERVICE / HANDING</t>
  </si>
  <si>
    <t>C.OTHER</t>
  </si>
  <si>
    <t>C.OT</t>
  </si>
  <si>
    <t>C.STORAGE</t>
  </si>
  <si>
    <t>C.D/O</t>
  </si>
  <si>
    <t>Ship Via</t>
  </si>
  <si>
    <t>ACCURED</t>
  </si>
  <si>
    <t>INSURANCE</t>
  </si>
  <si>
    <t>EDI Fee</t>
  </si>
  <si>
    <t>WH Handling Fee</t>
  </si>
  <si>
    <t>TOTAL</t>
  </si>
  <si>
    <t>Total</t>
  </si>
  <si>
    <t>OUTBOUND</t>
  </si>
  <si>
    <t>Type</t>
  </si>
  <si>
    <t xml:space="preserve">Company </t>
  </si>
  <si>
    <t>Job No.#</t>
  </si>
  <si>
    <t>Comm Inv</t>
  </si>
  <si>
    <t>DUE/DATE</t>
  </si>
  <si>
    <t>BROKER (Vendor)</t>
  </si>
  <si>
    <t>QTY.</t>
  </si>
  <si>
    <t>Customer Name</t>
  </si>
  <si>
    <t>Destination</t>
  </si>
  <si>
    <t>Incoterm</t>
  </si>
  <si>
    <t>Net Cost./Usd</t>
  </si>
  <si>
    <t>Exchange Rate</t>
  </si>
  <si>
    <t>Net Cost/THB</t>
  </si>
  <si>
    <t>Weight/KG.</t>
  </si>
  <si>
    <t>Bussiness Place</t>
  </si>
  <si>
    <t>F.Fuel</t>
  </si>
  <si>
    <t>F.Security</t>
  </si>
  <si>
    <t>C.BKK Clearance</t>
  </si>
  <si>
    <t>C.Dest. Clearance</t>
  </si>
  <si>
    <t>C.O/T</t>
  </si>
  <si>
    <t>C.BOI</t>
  </si>
  <si>
    <t>C.CUSTOMS FEE</t>
  </si>
  <si>
    <t>D.Duty</t>
  </si>
  <si>
    <t>Insurance</t>
  </si>
  <si>
    <t>COST ELEMENT</t>
  </si>
  <si>
    <t>% COST ELEMENT</t>
  </si>
  <si>
    <t>REMARK</t>
  </si>
  <si>
    <t>FREIGHT</t>
  </si>
  <si>
    <t>FUEL</t>
  </si>
  <si>
    <t>SECURITY</t>
  </si>
  <si>
    <t>CUSTOMS CLEARANCE</t>
  </si>
  <si>
    <t>CUSTOMS OT</t>
  </si>
  <si>
    <t>STORAGE FEE</t>
  </si>
  <si>
    <t>WH Handling</t>
  </si>
  <si>
    <t>Agility</t>
  </si>
  <si>
    <t>EDI FEE</t>
  </si>
  <si>
    <t>x</t>
  </si>
  <si>
    <r>
      <t>Calculation data for Dash board</t>
    </r>
    <r>
      <rPr>
        <b/>
        <u/>
        <sz val="10"/>
        <color rgb="FFFF0000"/>
        <rFont val="Arial"/>
        <family val="2"/>
      </rPr>
      <t xml:space="preserve"> (monthly basis, use data at month end)</t>
    </r>
  </si>
  <si>
    <t>Dashboard</t>
  </si>
  <si>
    <t>&lt; 2.0% of Sales</t>
  </si>
  <si>
    <t>Update : 18-Jul-16</t>
  </si>
  <si>
    <t>&gt;1.15%</t>
  </si>
  <si>
    <t>&gt;2.3%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</si>
</sst>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87" formatCode="_(* #,##0.00_);_(* \(#,##0.00\);_(* &quot;-&quot;??_);_(@_)"/>
    <numFmt numFmtId="188" formatCode="0.00_)"/>
    <numFmt numFmtId="189" formatCode="0.0%"/>
    <numFmt numFmtId="190" formatCode="#,##0.0"/>
    <numFmt numFmtId="191" formatCode="_-* #,##0_-;\-* #,##0_-;_-* &quot;-&quot;??_-;_-@_-"/>
  </numFmts>
  <fonts count="77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rgb="FF0070C0"/>
      <name val="Arial"/>
      <family val="2"/>
    </font>
    <font>
      <sz val="8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54"/>
      <name val="Tahoma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0"/>
      <color theme="0"/>
      <name val="Tahoma"/>
      <family val="2"/>
      <charset val="222"/>
      <scheme val="minor"/>
    </font>
    <font>
      <sz val="11"/>
      <color indexed="20"/>
      <name val="Tahoma"/>
      <family val="2"/>
      <charset val="222"/>
    </font>
    <font>
      <sz val="10"/>
      <color rgb="FF9C0006"/>
      <name val="Tahoma"/>
      <family val="2"/>
      <charset val="222"/>
      <scheme val="minor"/>
    </font>
    <font>
      <b/>
      <sz val="11"/>
      <color indexed="52"/>
      <name val="Tahoma"/>
      <family val="2"/>
      <charset val="222"/>
    </font>
    <font>
      <b/>
      <sz val="10"/>
      <color rgb="FFFA7D00"/>
      <name val="Tahoma"/>
      <family val="2"/>
      <charset val="222"/>
      <scheme val="minor"/>
    </font>
    <font>
      <b/>
      <sz val="11"/>
      <color indexed="9"/>
      <name val="Tahoma"/>
      <family val="2"/>
      <charset val="222"/>
    </font>
    <font>
      <b/>
      <sz val="10"/>
      <color theme="0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i/>
      <sz val="11"/>
      <color indexed="23"/>
      <name val="Tahoma"/>
      <family val="2"/>
      <charset val="222"/>
    </font>
    <font>
      <i/>
      <sz val="10"/>
      <color rgb="FF7F7F7F"/>
      <name val="Tahoma"/>
      <family val="2"/>
      <charset val="222"/>
      <scheme val="minor"/>
    </font>
    <font>
      <sz val="11"/>
      <color indexed="17"/>
      <name val="Tahoma"/>
      <family val="2"/>
      <charset val="222"/>
    </font>
    <font>
      <sz val="10"/>
      <color rgb="FF006100"/>
      <name val="Tahoma"/>
      <family val="2"/>
      <charset val="222"/>
      <scheme val="minor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0"/>
      <color rgb="FF3F3F76"/>
      <name val="Tahoma"/>
      <family val="2"/>
      <charset val="222"/>
      <scheme val="minor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0"/>
      <color rgb="FFFA7D00"/>
      <name val="Tahoma"/>
      <family val="2"/>
      <charset val="222"/>
      <scheme val="minor"/>
    </font>
    <font>
      <sz val="11"/>
      <color indexed="60"/>
      <name val="Tahoma"/>
      <family val="2"/>
      <charset val="222"/>
    </font>
    <font>
      <sz val="10"/>
      <color rgb="FF9C6500"/>
      <name val="Tahoma"/>
      <family val="2"/>
      <charset val="222"/>
      <scheme val="minor"/>
    </font>
    <font>
      <b/>
      <i/>
      <sz val="16"/>
      <name val="Helv"/>
      <charset val="222"/>
    </font>
    <font>
      <sz val="14"/>
      <name val="AngsanaUPC"/>
      <family val="1"/>
    </font>
    <font>
      <sz val="15"/>
      <name val="Arial"/>
      <family val="2"/>
    </font>
    <font>
      <b/>
      <sz val="11"/>
      <color indexed="63"/>
      <name val="Tahoma"/>
      <family val="2"/>
      <charset val="222"/>
    </font>
    <font>
      <b/>
      <sz val="10"/>
      <color rgb="FF3F3F3F"/>
      <name val="Tahoma"/>
      <family val="2"/>
      <charset val="222"/>
      <scheme val="minor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b/>
      <sz val="10"/>
      <color theme="1"/>
      <name val="Tahoma"/>
      <family val="2"/>
      <charset val="222"/>
      <scheme val="minor"/>
    </font>
    <font>
      <sz val="11"/>
      <color indexed="10"/>
      <name val="Tahoma"/>
      <family val="2"/>
      <charset val="222"/>
    </font>
    <font>
      <sz val="10"/>
      <color rgb="FFFF0000"/>
      <name val="Tahoma"/>
      <family val="2"/>
      <charset val="222"/>
      <scheme val="minor"/>
    </font>
    <font>
      <sz val="11"/>
      <name val="ＭＳ Ｐゴシック"/>
      <family val="2"/>
      <charset val="128"/>
    </font>
    <font>
      <b/>
      <sz val="9"/>
      <name val="Tahoma"/>
      <family val="2"/>
      <scheme val="minor"/>
    </font>
    <font>
      <sz val="9"/>
      <name val="Tahoma"/>
      <family val="2"/>
      <scheme val="minor"/>
    </font>
    <font>
      <b/>
      <sz val="12"/>
      <name val="Tahoma"/>
      <family val="2"/>
      <scheme val="minor"/>
    </font>
    <font>
      <b/>
      <sz val="12"/>
      <color theme="1"/>
      <name val="Arial"/>
      <family val="2"/>
    </font>
    <font>
      <sz val="9"/>
      <color theme="1"/>
      <name val="Tahoma"/>
      <family val="2"/>
      <charset val="222"/>
      <scheme val="minor"/>
    </font>
    <font>
      <b/>
      <sz val="9"/>
      <color theme="1"/>
      <name val="Tahoma"/>
      <family val="2"/>
      <scheme val="minor"/>
    </font>
    <font>
      <b/>
      <u/>
      <sz val="10"/>
      <color rgb="FFFF0000"/>
      <name val="Arial"/>
      <family val="2"/>
    </font>
    <font>
      <sz val="14"/>
      <name val="Cordia New"/>
      <family val="2"/>
    </font>
    <font>
      <sz val="12"/>
      <name val="Tahoma"/>
      <family val="2"/>
      <scheme val="minor"/>
    </font>
    <font>
      <b/>
      <sz val="11"/>
      <name val="Tahoma"/>
      <family val="2"/>
      <scheme val="minor"/>
    </font>
    <font>
      <sz val="12"/>
      <color theme="0"/>
      <name val="Tahoma"/>
      <family val="2"/>
      <scheme val="minor"/>
    </font>
    <font>
      <b/>
      <sz val="12"/>
      <color theme="0"/>
      <name val="Tahoma"/>
      <family val="2"/>
      <scheme val="minor"/>
    </font>
    <font>
      <b/>
      <sz val="14"/>
      <color theme="3"/>
      <name val="Tahoma"/>
      <family val="2"/>
      <scheme val="minor"/>
    </font>
    <font>
      <b/>
      <sz val="9"/>
      <color rgb="FFC00000"/>
      <name val="Tahoma"/>
      <family val="2"/>
      <scheme val="minor"/>
    </font>
    <font>
      <sz val="9"/>
      <color rgb="FFC00000"/>
      <name val="Tahoma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CFFFF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31">
    <xf numFmtId="0" fontId="0" fillId="0" borderId="0"/>
    <xf numFmtId="43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6" fillId="10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6" fillId="1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6" fillId="18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6" fillId="22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6" fillId="26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6" fillId="30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6" fillId="11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6" fillId="15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6" fillId="1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6" fillId="23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6" fillId="27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6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3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5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5" fillId="16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5" fillId="20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5" fillId="24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5" fillId="2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5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9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5" fillId="13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5" fillId="1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5" fillId="21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5" fillId="25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5" fillId="2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3" borderId="0" applyNumberFormat="0" applyBorder="0" applyAlignment="0" applyProtection="0"/>
    <xf numFmtId="0" fontId="28" fillId="54" borderId="22" applyNumberFormat="0" applyAlignment="0" applyProtection="0"/>
    <xf numFmtId="0" fontId="28" fillId="54" borderId="22" applyNumberFormat="0" applyAlignment="0" applyProtection="0"/>
    <xf numFmtId="0" fontId="29" fillId="6" borderId="4" applyNumberFormat="0" applyAlignment="0" applyProtection="0"/>
    <xf numFmtId="0" fontId="30" fillId="55" borderId="23" applyNumberFormat="0" applyAlignment="0" applyProtection="0"/>
    <xf numFmtId="0" fontId="30" fillId="55" borderId="23" applyNumberFormat="0" applyAlignment="0" applyProtection="0"/>
    <xf numFmtId="0" fontId="31" fillId="7" borderId="7" applyNumberFormat="0" applyAlignment="0" applyProtection="0"/>
    <xf numFmtId="187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ill="0" applyBorder="0" applyAlignment="0" applyProtection="0"/>
    <xf numFmtId="43" fontId="7" fillId="0" borderId="0" applyFill="0" applyBorder="0" applyAlignment="0" applyProtection="0"/>
    <xf numFmtId="43" fontId="3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6" fillId="2" borderId="0" applyNumberFormat="0" applyBorder="0" applyAlignment="0" applyProtection="0"/>
    <xf numFmtId="38" fontId="14" fillId="56" borderId="0" applyNumberFormat="0" applyBorder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" fillId="0" borderId="1" applyNumberFormat="0" applyFill="0" applyAlignment="0" applyProtection="0"/>
    <xf numFmtId="0" fontId="38" fillId="0" borderId="25" applyNumberFormat="0" applyFill="0" applyAlignment="0" applyProtection="0"/>
    <xf numFmtId="0" fontId="38" fillId="0" borderId="25" applyNumberFormat="0" applyFill="0" applyAlignment="0" applyProtection="0"/>
    <xf numFmtId="0" fontId="4" fillId="0" borderId="2" applyNumberFormat="0" applyFill="0" applyAlignment="0" applyProtection="0"/>
    <xf numFmtId="0" fontId="39" fillId="0" borderId="26" applyNumberFormat="0" applyFill="0" applyAlignment="0" applyProtection="0"/>
    <xf numFmtId="0" fontId="39" fillId="0" borderId="26" applyNumberFormat="0" applyFill="0" applyAlignment="0" applyProtection="0"/>
    <xf numFmtId="0" fontId="5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0" fontId="14" fillId="56" borderId="10" applyNumberFormat="0" applyBorder="0" applyAlignment="0" applyProtection="0"/>
    <xf numFmtId="0" fontId="40" fillId="5" borderId="4" applyNumberFormat="0" applyAlignment="0" applyProtection="0"/>
    <xf numFmtId="0" fontId="40" fillId="5" borderId="4" applyNumberFormat="0" applyAlignment="0" applyProtection="0"/>
    <xf numFmtId="0" fontId="40" fillId="5" borderId="4" applyNumberFormat="0" applyAlignment="0" applyProtection="0"/>
    <xf numFmtId="0" fontId="41" fillId="41" borderId="22" applyNumberFormat="0" applyAlignment="0" applyProtection="0"/>
    <xf numFmtId="0" fontId="41" fillId="41" borderId="22" applyNumberFormat="0" applyAlignment="0" applyProtection="0"/>
    <xf numFmtId="0" fontId="41" fillId="41" borderId="22" applyNumberFormat="0" applyAlignment="0" applyProtection="0"/>
    <xf numFmtId="0" fontId="41" fillId="41" borderId="22" applyNumberFormat="0" applyAlignment="0" applyProtection="0"/>
    <xf numFmtId="0" fontId="41" fillId="41" borderId="22" applyNumberFormat="0" applyAlignment="0" applyProtection="0"/>
    <xf numFmtId="0" fontId="40" fillId="5" borderId="4" applyNumberFormat="0" applyAlignment="0" applyProtection="0"/>
    <xf numFmtId="0" fontId="40" fillId="5" borderId="4" applyNumberFormat="0" applyAlignment="0" applyProtection="0"/>
    <xf numFmtId="0" fontId="40" fillId="5" borderId="4" applyNumberFormat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3" fillId="0" borderId="6" applyNumberFormat="0" applyFill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5" fillId="4" borderId="0" applyNumberFormat="0" applyBorder="0" applyAlignment="0" applyProtection="0"/>
    <xf numFmtId="188" fontId="4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7" fillId="0" borderId="0"/>
    <xf numFmtId="0" fontId="48" fillId="0" borderId="0"/>
    <xf numFmtId="0" fontId="7" fillId="0" borderId="0"/>
    <xf numFmtId="0" fontId="3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32" fillId="8" borderId="8" applyNumberFormat="0" applyFont="0" applyAlignment="0" applyProtection="0"/>
    <xf numFmtId="0" fontId="23" fillId="58" borderId="28" applyNumberFormat="0" applyFont="0" applyAlignment="0" applyProtection="0"/>
    <xf numFmtId="0" fontId="23" fillId="58" borderId="28" applyNumberFormat="0" applyFont="0" applyAlignment="0" applyProtection="0"/>
    <xf numFmtId="0" fontId="6" fillId="8" borderId="8" applyNumberFormat="0" applyFont="0" applyAlignment="0" applyProtection="0"/>
    <xf numFmtId="0" fontId="49" fillId="54" borderId="29" applyNumberFormat="0" applyAlignment="0" applyProtection="0"/>
    <xf numFmtId="0" fontId="49" fillId="54" borderId="29" applyNumberFormat="0" applyAlignment="0" applyProtection="0"/>
    <xf numFmtId="0" fontId="50" fillId="6" borderId="5" applyNumberFormat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" fillId="0" borderId="0" applyFill="0" applyBorder="0" applyAlignment="0" applyProtection="0"/>
    <xf numFmtId="9" fontId="32" fillId="0" borderId="0" applyFont="0" applyFill="0" applyBorder="0" applyAlignment="0" applyProtection="0"/>
    <xf numFmtId="0" fontId="7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3" fillId="0" borderId="9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8" fillId="54" borderId="22" applyNumberFormat="0" applyAlignment="0" applyProtection="0"/>
    <xf numFmtId="0" fontId="5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55" borderId="23" applyNumberFormat="0" applyAlignment="0" applyProtection="0"/>
    <xf numFmtId="0" fontId="42" fillId="0" borderId="27" applyNumberFormat="0" applyFill="0" applyAlignment="0" applyProtection="0"/>
    <xf numFmtId="0" fontId="35" fillId="38" borderId="0" applyNumberFormat="0" applyBorder="0" applyAlignment="0" applyProtection="0"/>
    <xf numFmtId="0" fontId="41" fillId="41" borderId="22" applyNumberFormat="0" applyAlignment="0" applyProtection="0"/>
    <xf numFmtId="0" fontId="44" fillId="57" borderId="0" applyNumberFormat="0" applyBorder="0" applyAlignment="0" applyProtection="0"/>
    <xf numFmtId="0" fontId="52" fillId="0" borderId="30" applyNumberFormat="0" applyFill="0" applyAlignment="0" applyProtection="0"/>
    <xf numFmtId="0" fontId="26" fillId="37" borderId="0" applyNumberFormat="0" applyBorder="0" applyAlignment="0" applyProtection="0"/>
    <xf numFmtId="0" fontId="24" fillId="50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53" borderId="0" applyNumberFormat="0" applyBorder="0" applyAlignment="0" applyProtection="0"/>
    <xf numFmtId="0" fontId="49" fillId="54" borderId="29" applyNumberFormat="0" applyAlignment="0" applyProtection="0"/>
    <xf numFmtId="0" fontId="7" fillId="58" borderId="28" applyNumberFormat="0" applyFont="0" applyAlignment="0" applyProtection="0"/>
    <xf numFmtId="0" fontId="37" fillId="0" borderId="24" applyNumberFormat="0" applyFill="0" applyAlignment="0" applyProtection="0"/>
    <xf numFmtId="0" fontId="38" fillId="0" borderId="25" applyNumberFormat="0" applyFill="0" applyAlignment="0" applyProtection="0"/>
    <xf numFmtId="0" fontId="39" fillId="0" borderId="26" applyNumberFormat="0" applyFill="0" applyAlignment="0" applyProtection="0"/>
    <xf numFmtId="0" fontId="39" fillId="0" borderId="0" applyNumberFormat="0" applyFill="0" applyBorder="0" applyAlignment="0" applyProtection="0"/>
    <xf numFmtId="0" fontId="56" fillId="0" borderId="0"/>
    <xf numFmtId="0" fontId="32" fillId="0" borderId="0"/>
    <xf numFmtId="187" fontId="3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61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4" fillId="0" borderId="0" applyFont="0" applyFill="0" applyBorder="0" applyAlignment="0" applyProtection="0"/>
  </cellStyleXfs>
  <cellXfs count="261">
    <xf numFmtId="0" fontId="0" fillId="0" borderId="0" xfId="0"/>
    <xf numFmtId="0" fontId="7" fillId="0" borderId="0" xfId="0" applyFont="1"/>
    <xf numFmtId="0" fontId="7" fillId="0" borderId="11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/>
    <xf numFmtId="0" fontId="7" fillId="0" borderId="14" xfId="0" applyFont="1" applyFill="1" applyBorder="1"/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/>
    <xf numFmtId="0" fontId="7" fillId="0" borderId="16" xfId="0" applyFont="1" applyFill="1" applyBorder="1"/>
    <xf numFmtId="0" fontId="7" fillId="0" borderId="16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readingOrder="1"/>
    </xf>
    <xf numFmtId="0" fontId="10" fillId="33" borderId="0" xfId="0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0" fontId="11" fillId="0" borderId="0" xfId="0" applyFont="1" applyAlignment="1">
      <alignment horizontal="center"/>
    </xf>
    <xf numFmtId="0" fontId="13" fillId="0" borderId="0" xfId="2" applyFont="1" applyBorder="1"/>
    <xf numFmtId="0" fontId="14" fillId="0" borderId="0" xfId="2" applyFont="1"/>
    <xf numFmtId="43" fontId="14" fillId="0" borderId="0" xfId="3" applyFont="1"/>
    <xf numFmtId="0" fontId="15" fillId="0" borderId="0" xfId="2" applyFont="1"/>
    <xf numFmtId="0" fontId="15" fillId="0" borderId="11" xfId="2" applyFont="1" applyBorder="1"/>
    <xf numFmtId="0" fontId="15" fillId="0" borderId="11" xfId="2" applyFont="1" applyBorder="1" applyAlignment="1">
      <alignment horizontal="center"/>
    </xf>
    <xf numFmtId="0" fontId="15" fillId="0" borderId="15" xfId="2" applyFont="1" applyBorder="1"/>
    <xf numFmtId="0" fontId="15" fillId="0" borderId="10" xfId="2" applyFont="1" applyFill="1" applyBorder="1" applyAlignment="1">
      <alignment horizontal="left"/>
    </xf>
    <xf numFmtId="43" fontId="15" fillId="0" borderId="10" xfId="3" applyFont="1" applyFill="1" applyBorder="1" applyAlignment="1">
      <alignment horizontal="center"/>
    </xf>
    <xf numFmtId="43" fontId="15" fillId="0" borderId="10" xfId="3" applyFont="1" applyFill="1" applyBorder="1" applyAlignment="1">
      <alignment horizontal="left"/>
    </xf>
    <xf numFmtId="0" fontId="15" fillId="0" borderId="15" xfId="2" applyFont="1" applyFill="1" applyBorder="1" applyAlignment="1">
      <alignment horizontal="center"/>
    </xf>
    <xf numFmtId="0" fontId="14" fillId="35" borderId="12" xfId="2" applyFont="1" applyFill="1" applyBorder="1" applyAlignment="1"/>
    <xf numFmtId="0" fontId="14" fillId="35" borderId="12" xfId="2" applyFont="1" applyFill="1" applyBorder="1" applyAlignment="1">
      <alignment horizontal="right"/>
    </xf>
    <xf numFmtId="4" fontId="14" fillId="35" borderId="12" xfId="2" applyNumberFormat="1" applyFont="1" applyFill="1" applyBorder="1" applyAlignment="1">
      <alignment horizontal="right"/>
    </xf>
    <xf numFmtId="43" fontId="14" fillId="35" borderId="12" xfId="3" applyFont="1" applyFill="1" applyBorder="1" applyAlignment="1"/>
    <xf numFmtId="4" fontId="14" fillId="0" borderId="12" xfId="2" applyNumberFormat="1" applyFont="1" applyBorder="1"/>
    <xf numFmtId="43" fontId="14" fillId="0" borderId="12" xfId="3" applyFont="1" applyFill="1" applyBorder="1" applyAlignment="1"/>
    <xf numFmtId="10" fontId="14" fillId="35" borderId="12" xfId="4" applyNumberFormat="1" applyFont="1" applyFill="1" applyBorder="1" applyAlignment="1"/>
    <xf numFmtId="43" fontId="14" fillId="35" borderId="0" xfId="2" applyNumberFormat="1" applyFont="1" applyFill="1" applyAlignment="1"/>
    <xf numFmtId="0" fontId="14" fillId="35" borderId="0" xfId="2" applyFont="1" applyFill="1" applyAlignment="1"/>
    <xf numFmtId="0" fontId="14" fillId="35" borderId="14" xfId="2" applyFont="1" applyFill="1" applyBorder="1" applyAlignment="1"/>
    <xf numFmtId="0" fontId="14" fillId="35" borderId="14" xfId="2" applyFont="1" applyFill="1" applyBorder="1" applyAlignment="1">
      <alignment horizontal="right"/>
    </xf>
    <xf numFmtId="4" fontId="14" fillId="35" borderId="14" xfId="3" applyNumberFormat="1" applyFont="1" applyFill="1" applyBorder="1" applyAlignment="1">
      <alignment horizontal="right"/>
    </xf>
    <xf numFmtId="43" fontId="14" fillId="35" borderId="14" xfId="3" applyFont="1" applyFill="1" applyBorder="1" applyAlignment="1"/>
    <xf numFmtId="4" fontId="14" fillId="0" borderId="14" xfId="2" applyNumberFormat="1" applyFont="1" applyBorder="1"/>
    <xf numFmtId="43" fontId="14" fillId="0" borderId="14" xfId="3" applyFont="1" applyFill="1" applyBorder="1" applyAlignment="1"/>
    <xf numFmtId="10" fontId="14" fillId="35" borderId="14" xfId="4" applyNumberFormat="1" applyFont="1" applyFill="1" applyBorder="1" applyAlignment="1"/>
    <xf numFmtId="9" fontId="14" fillId="35" borderId="14" xfId="2" applyNumberFormat="1" applyFont="1" applyFill="1" applyBorder="1" applyAlignment="1"/>
    <xf numFmtId="4" fontId="14" fillId="35" borderId="14" xfId="2" applyNumberFormat="1" applyFont="1" applyFill="1" applyBorder="1" applyAlignment="1">
      <alignment horizontal="right"/>
    </xf>
    <xf numFmtId="4" fontId="14" fillId="35" borderId="14" xfId="3" quotePrefix="1" applyNumberFormat="1" applyFont="1" applyFill="1" applyBorder="1" applyAlignment="1">
      <alignment horizontal="right"/>
    </xf>
    <xf numFmtId="43" fontId="14" fillId="35" borderId="14" xfId="3" quotePrefix="1" applyFont="1" applyFill="1" applyBorder="1" applyAlignment="1">
      <alignment horizontal="center"/>
    </xf>
    <xf numFmtId="43" fontId="17" fillId="35" borderId="14" xfId="3" applyFont="1" applyFill="1" applyBorder="1" applyAlignment="1"/>
    <xf numFmtId="10" fontId="17" fillId="35" borderId="14" xfId="4" applyNumberFormat="1" applyFont="1" applyFill="1" applyBorder="1" applyAlignment="1"/>
    <xf numFmtId="0" fontId="14" fillId="35" borderId="21" xfId="2" applyFont="1" applyFill="1" applyBorder="1" applyAlignment="1"/>
    <xf numFmtId="10" fontId="14" fillId="35" borderId="21" xfId="2" applyNumberFormat="1" applyFont="1" applyFill="1" applyBorder="1" applyAlignment="1"/>
    <xf numFmtId="0" fontId="14" fillId="35" borderId="21" xfId="2" applyFont="1" applyFill="1" applyBorder="1" applyAlignment="1">
      <alignment horizontal="right"/>
    </xf>
    <xf numFmtId="4" fontId="14" fillId="35" borderId="16" xfId="2" applyNumberFormat="1" applyFont="1" applyFill="1" applyBorder="1" applyAlignment="1">
      <alignment horizontal="right"/>
    </xf>
    <xf numFmtId="43" fontId="14" fillId="35" borderId="16" xfId="3" applyFont="1" applyFill="1" applyBorder="1" applyAlignment="1"/>
    <xf numFmtId="43" fontId="17" fillId="35" borderId="16" xfId="3" applyFont="1" applyFill="1" applyBorder="1" applyAlignment="1"/>
    <xf numFmtId="4" fontId="14" fillId="0" borderId="16" xfId="2" applyNumberFormat="1" applyFont="1" applyBorder="1"/>
    <xf numFmtId="43" fontId="14" fillId="0" borderId="16" xfId="3" applyFont="1" applyFill="1" applyBorder="1" applyAlignment="1"/>
    <xf numFmtId="10" fontId="17" fillId="35" borderId="16" xfId="4" applyNumberFormat="1" applyFont="1" applyFill="1" applyBorder="1" applyAlignment="1"/>
    <xf numFmtId="0" fontId="15" fillId="0" borderId="10" xfId="2" applyFont="1" applyFill="1" applyBorder="1"/>
    <xf numFmtId="43" fontId="15" fillId="0" borderId="10" xfId="3" applyFont="1" applyFill="1" applyBorder="1"/>
    <xf numFmtId="10" fontId="14" fillId="0" borderId="10" xfId="4" applyNumberFormat="1" applyFont="1" applyFill="1" applyBorder="1"/>
    <xf numFmtId="43" fontId="14" fillId="0" borderId="0" xfId="2" applyNumberFormat="1" applyFont="1"/>
    <xf numFmtId="0" fontId="17" fillId="35" borderId="0" xfId="2" applyFont="1" applyFill="1"/>
    <xf numFmtId="43" fontId="14" fillId="0" borderId="17" xfId="3" applyFont="1" applyBorder="1"/>
    <xf numFmtId="0" fontId="58" fillId="0" borderId="0" xfId="221" applyFont="1" applyFill="1"/>
    <xf numFmtId="0" fontId="57" fillId="33" borderId="10" xfId="2" applyNumberFormat="1" applyFont="1" applyFill="1" applyBorder="1" applyAlignment="1"/>
    <xf numFmtId="0" fontId="57" fillId="33" borderId="10" xfId="2" applyNumberFormat="1" applyFont="1" applyFill="1" applyBorder="1" applyAlignment="1">
      <alignment horizontal="center"/>
    </xf>
    <xf numFmtId="43" fontId="57" fillId="33" borderId="10" xfId="2" applyNumberFormat="1" applyFont="1" applyFill="1" applyBorder="1" applyAlignment="1">
      <alignment horizontal="center"/>
    </xf>
    <xf numFmtId="43" fontId="57" fillId="33" borderId="10" xfId="2" quotePrefix="1" applyNumberFormat="1" applyFont="1" applyFill="1" applyBorder="1" applyAlignment="1">
      <alignment horizontal="center"/>
    </xf>
    <xf numFmtId="0" fontId="57" fillId="33" borderId="10" xfId="221" applyFont="1" applyFill="1" applyBorder="1" applyAlignment="1">
      <alignment horizontal="center"/>
    </xf>
    <xf numFmtId="43" fontId="57" fillId="33" borderId="10" xfId="221" applyNumberFormat="1" applyFont="1" applyFill="1" applyBorder="1" applyAlignment="1">
      <alignment horizontal="center"/>
    </xf>
    <xf numFmtId="0" fontId="57" fillId="33" borderId="10" xfId="221" applyNumberFormat="1" applyFont="1" applyFill="1" applyBorder="1" applyAlignment="1">
      <alignment horizontal="center"/>
    </xf>
    <xf numFmtId="43" fontId="57" fillId="59" borderId="10" xfId="2" applyNumberFormat="1" applyFont="1" applyFill="1" applyBorder="1" applyAlignment="1">
      <alignment horizontal="center"/>
    </xf>
    <xf numFmtId="43" fontId="57" fillId="59" borderId="31" xfId="2" applyNumberFormat="1" applyFont="1" applyFill="1" applyBorder="1" applyAlignment="1">
      <alignment horizontal="center"/>
    </xf>
    <xf numFmtId="0" fontId="58" fillId="0" borderId="10" xfId="2" applyNumberFormat="1" applyFont="1" applyFill="1" applyBorder="1" applyAlignment="1"/>
    <xf numFmtId="43" fontId="58" fillId="0" borderId="10" xfId="1" applyFont="1" applyFill="1" applyBorder="1" applyAlignment="1"/>
    <xf numFmtId="187" fontId="58" fillId="0" borderId="10" xfId="222" applyFont="1" applyFill="1" applyBorder="1" applyAlignment="1"/>
    <xf numFmtId="4" fontId="58" fillId="0" borderId="10" xfId="221" applyNumberFormat="1" applyFont="1" applyFill="1" applyBorder="1"/>
    <xf numFmtId="187" fontId="58" fillId="0" borderId="10" xfId="222" applyFont="1" applyFill="1" applyBorder="1"/>
    <xf numFmtId="4" fontId="58" fillId="59" borderId="10" xfId="221" applyNumberFormat="1" applyFont="1" applyFill="1" applyBorder="1"/>
    <xf numFmtId="0" fontId="58" fillId="0" borderId="11" xfId="223" applyNumberFormat="1" applyFont="1" applyFill="1" applyBorder="1" applyAlignment="1"/>
    <xf numFmtId="187" fontId="58" fillId="0" borderId="11" xfId="222" applyFont="1" applyFill="1" applyBorder="1" applyAlignment="1"/>
    <xf numFmtId="43" fontId="58" fillId="0" borderId="11" xfId="223" applyFont="1" applyFill="1" applyBorder="1" applyAlignment="1"/>
    <xf numFmtId="43" fontId="58" fillId="0" borderId="10" xfId="223" applyFont="1" applyFill="1" applyBorder="1" applyAlignment="1"/>
    <xf numFmtId="10" fontId="58" fillId="0" borderId="10" xfId="224" applyNumberFormat="1" applyFont="1" applyFill="1" applyBorder="1" applyAlignment="1"/>
    <xf numFmtId="10" fontId="58" fillId="59" borderId="10" xfId="224" applyNumberFormat="1" applyFont="1" applyFill="1" applyBorder="1" applyAlignment="1"/>
    <xf numFmtId="0" fontId="58" fillId="0" borderId="15" xfId="2" applyNumberFormat="1" applyFont="1" applyFill="1" applyBorder="1" applyAlignment="1"/>
    <xf numFmtId="10" fontId="58" fillId="0" borderId="15" xfId="224" applyNumberFormat="1" applyFont="1" applyFill="1" applyBorder="1" applyAlignment="1"/>
    <xf numFmtId="10" fontId="58" fillId="59" borderId="15" xfId="224" applyNumberFormat="1" applyFont="1" applyFill="1" applyBorder="1" applyAlignment="1"/>
    <xf numFmtId="0" fontId="58" fillId="0" borderId="0" xfId="2" applyNumberFormat="1" applyFont="1" applyFill="1" applyBorder="1" applyAlignment="1"/>
    <xf numFmtId="189" fontId="58" fillId="0" borderId="0" xfId="224" applyNumberFormat="1" applyFont="1" applyFill="1" applyBorder="1" applyAlignment="1"/>
    <xf numFmtId="190" fontId="58" fillId="0" borderId="0" xfId="224" applyNumberFormat="1" applyFont="1" applyFill="1" applyBorder="1" applyAlignment="1"/>
    <xf numFmtId="0" fontId="58" fillId="0" borderId="0" xfId="221" applyFont="1" applyFill="1" applyBorder="1"/>
    <xf numFmtId="43" fontId="57" fillId="59" borderId="19" xfId="2" applyNumberFormat="1" applyFont="1" applyFill="1" applyBorder="1" applyAlignment="1">
      <alignment horizontal="center"/>
    </xf>
    <xf numFmtId="0" fontId="58" fillId="0" borderId="10" xfId="223" applyNumberFormat="1" applyFont="1" applyFill="1" applyBorder="1" applyAlignment="1"/>
    <xf numFmtId="43" fontId="58" fillId="59" borderId="10" xfId="223" applyFont="1" applyFill="1" applyBorder="1" applyAlignment="1"/>
    <xf numFmtId="43" fontId="58" fillId="0" borderId="10" xfId="221" applyNumberFormat="1" applyFont="1" applyFill="1" applyBorder="1" applyAlignment="1"/>
    <xf numFmtId="189" fontId="58" fillId="0" borderId="0" xfId="2" applyNumberFormat="1" applyFont="1" applyFill="1" applyBorder="1" applyAlignment="1"/>
    <xf numFmtId="189" fontId="57" fillId="0" borderId="0" xfId="224" applyNumberFormat="1" applyFont="1" applyFill="1" applyBorder="1" applyAlignment="1"/>
    <xf numFmtId="43" fontId="58" fillId="0" borderId="10" xfId="2" applyNumberFormat="1" applyFont="1" applyFill="1" applyBorder="1" applyAlignment="1"/>
    <xf numFmtId="4" fontId="58" fillId="0" borderId="10" xfId="2" applyNumberFormat="1" applyFont="1" applyFill="1" applyBorder="1" applyAlignment="1"/>
    <xf numFmtId="187" fontId="58" fillId="59" borderId="10" xfId="222" applyFont="1" applyFill="1" applyBorder="1" applyAlignment="1"/>
    <xf numFmtId="43" fontId="58" fillId="59" borderId="10" xfId="2" applyNumberFormat="1" applyFont="1" applyFill="1" applyBorder="1" applyAlignment="1"/>
    <xf numFmtId="0" fontId="58" fillId="0" borderId="0" xfId="221" applyNumberFormat="1" applyFont="1" applyFill="1"/>
    <xf numFmtId="0" fontId="11" fillId="0" borderId="17" xfId="0" applyFont="1" applyBorder="1"/>
    <xf numFmtId="0" fontId="60" fillId="33" borderId="0" xfId="0" applyFont="1" applyFill="1" applyAlignment="1">
      <alignment horizontal="left"/>
    </xf>
    <xf numFmtId="0" fontId="11" fillId="33" borderId="0" xfId="0" applyFont="1" applyFill="1"/>
    <xf numFmtId="9" fontId="11" fillId="0" borderId="0" xfId="0" applyNumberFormat="1" applyFont="1"/>
    <xf numFmtId="0" fontId="13" fillId="60" borderId="10" xfId="0" applyFont="1" applyFill="1" applyBorder="1" applyAlignment="1">
      <alignment horizontal="center"/>
    </xf>
    <xf numFmtId="0" fontId="62" fillId="0" borderId="0" xfId="225" applyFont="1" applyAlignment="1">
      <alignment horizontal="center"/>
    </xf>
    <xf numFmtId="0" fontId="62" fillId="0" borderId="0" xfId="225" applyFont="1"/>
    <xf numFmtId="0" fontId="62" fillId="33" borderId="0" xfId="225" applyFont="1" applyFill="1"/>
    <xf numFmtId="0" fontId="61" fillId="0" borderId="0" xfId="225" applyAlignment="1">
      <alignment horizontal="center"/>
    </xf>
    <xf numFmtId="0" fontId="61" fillId="0" borderId="0" xfId="225"/>
    <xf numFmtId="4" fontId="61" fillId="0" borderId="0" xfId="225" applyNumberFormat="1"/>
    <xf numFmtId="4" fontId="61" fillId="33" borderId="0" xfId="225" applyNumberFormat="1" applyFill="1"/>
    <xf numFmtId="0" fontId="61" fillId="33" borderId="0" xfId="225" applyFill="1"/>
    <xf numFmtId="0" fontId="10" fillId="33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11" fillId="0" borderId="0" xfId="0" applyFont="1" applyFill="1"/>
    <xf numFmtId="0" fontId="10" fillId="61" borderId="0" xfId="0" applyFont="1" applyFill="1" applyAlignment="1">
      <alignment horizontal="left"/>
    </xf>
    <xf numFmtId="0" fontId="10" fillId="61" borderId="0" xfId="0" applyFont="1" applyFill="1"/>
    <xf numFmtId="0" fontId="13" fillId="0" borderId="0" xfId="2" applyFont="1"/>
    <xf numFmtId="0" fontId="7" fillId="0" borderId="0" xfId="2" applyFont="1"/>
    <xf numFmtId="0" fontId="13" fillId="0" borderId="0" xfId="2" applyFont="1" applyFill="1"/>
    <xf numFmtId="0" fontId="7" fillId="0" borderId="0" xfId="2" applyFont="1" applyFill="1"/>
    <xf numFmtId="0" fontId="13" fillId="33" borderId="10" xfId="2" applyFont="1" applyFill="1" applyBorder="1" applyAlignment="1">
      <alignment horizontal="center"/>
    </xf>
    <xf numFmtId="0" fontId="13" fillId="62" borderId="10" xfId="2" applyFont="1" applyFill="1" applyBorder="1" applyAlignment="1">
      <alignment horizontal="center"/>
    </xf>
    <xf numFmtId="0" fontId="13" fillId="0" borderId="10" xfId="2" applyFont="1" applyFill="1" applyBorder="1" applyAlignment="1">
      <alignment horizontal="center"/>
    </xf>
    <xf numFmtId="0" fontId="13" fillId="0" borderId="20" xfId="2" applyFont="1" applyFill="1" applyBorder="1" applyAlignment="1">
      <alignment horizontal="center"/>
    </xf>
    <xf numFmtId="0" fontId="13" fillId="0" borderId="10" xfId="2" applyFont="1" applyBorder="1" applyAlignment="1">
      <alignment horizontal="center"/>
    </xf>
    <xf numFmtId="0" fontId="13" fillId="0" borderId="0" xfId="2" applyFont="1" applyAlignment="1">
      <alignment horizontal="center"/>
    </xf>
    <xf numFmtId="0" fontId="7" fillId="0" borderId="10" xfId="2" applyFont="1" applyBorder="1"/>
    <xf numFmtId="191" fontId="7" fillId="0" borderId="10" xfId="2" applyNumberFormat="1" applyFont="1" applyBorder="1"/>
    <xf numFmtId="191" fontId="13" fillId="63" borderId="10" xfId="2" applyNumberFormat="1" applyFont="1" applyFill="1" applyBorder="1"/>
    <xf numFmtId="191" fontId="7" fillId="0" borderId="10" xfId="2" applyNumberFormat="1" applyFont="1" applyFill="1" applyBorder="1"/>
    <xf numFmtId="0" fontId="13" fillId="63" borderId="10" xfId="2" applyFont="1" applyFill="1" applyBorder="1"/>
    <xf numFmtId="0" fontId="7" fillId="0" borderId="10" xfId="2" applyFont="1" applyFill="1" applyBorder="1"/>
    <xf numFmtId="191" fontId="7" fillId="59" borderId="10" xfId="2" applyNumberFormat="1" applyFont="1" applyFill="1" applyBorder="1"/>
    <xf numFmtId="0" fontId="7" fillId="0" borderId="0" xfId="2" applyFont="1" applyFill="1" applyBorder="1"/>
    <xf numFmtId="191" fontId="7" fillId="0" borderId="0" xfId="2" applyNumberFormat="1" applyFont="1" applyFill="1" applyBorder="1"/>
    <xf numFmtId="191" fontId="7" fillId="59" borderId="0" xfId="2" applyNumberFormat="1" applyFont="1" applyFill="1" applyBorder="1"/>
    <xf numFmtId="9" fontId="7" fillId="0" borderId="0" xfId="226" applyFont="1" applyFill="1" applyBorder="1"/>
    <xf numFmtId="191" fontId="13" fillId="0" borderId="0" xfId="2" applyNumberFormat="1" applyFont="1" applyFill="1" applyBorder="1"/>
    <xf numFmtId="9" fontId="13" fillId="0" borderId="0" xfId="227" applyNumberFormat="1" applyFont="1" applyFill="1" applyBorder="1"/>
    <xf numFmtId="0" fontId="13" fillId="0" borderId="0" xfId="2" applyFont="1" applyFill="1" applyBorder="1"/>
    <xf numFmtId="191" fontId="7" fillId="0" borderId="0" xfId="2" applyNumberFormat="1" applyFont="1"/>
    <xf numFmtId="9" fontId="7" fillId="0" borderId="0" xfId="226" applyFont="1"/>
    <xf numFmtId="0" fontId="59" fillId="0" borderId="0" xfId="221" applyNumberFormat="1" applyFont="1" applyFill="1" applyAlignment="1"/>
    <xf numFmtId="0" fontId="65" fillId="0" borderId="0" xfId="221" applyFont="1" applyFill="1" applyAlignment="1"/>
    <xf numFmtId="0" fontId="59" fillId="0" borderId="0" xfId="221" applyFont="1" applyFill="1" applyAlignment="1"/>
    <xf numFmtId="0" fontId="66" fillId="0" borderId="0" xfId="221" applyNumberFormat="1" applyFont="1" applyFill="1" applyAlignment="1"/>
    <xf numFmtId="0" fontId="67" fillId="0" borderId="0" xfId="221" applyFont="1" applyFill="1" applyAlignment="1"/>
    <xf numFmtId="0" fontId="68" fillId="0" borderId="0" xfId="221" applyFont="1" applyFill="1" applyAlignment="1"/>
    <xf numFmtId="0" fontId="69" fillId="0" borderId="17" xfId="2" applyNumberFormat="1" applyFont="1" applyFill="1" applyBorder="1" applyAlignment="1"/>
    <xf numFmtId="0" fontId="70" fillId="0" borderId="0" xfId="221" applyNumberFormat="1" applyFont="1" applyFill="1" applyAlignment="1">
      <alignment vertical="center"/>
    </xf>
    <xf numFmtId="0" fontId="57" fillId="0" borderId="0" xfId="221" applyFont="1" applyFill="1" applyAlignment="1">
      <alignment vertical="center"/>
    </xf>
    <xf numFmtId="0" fontId="58" fillId="0" borderId="0" xfId="221" applyFont="1" applyFill="1" applyAlignment="1">
      <alignment vertical="center"/>
    </xf>
    <xf numFmtId="43" fontId="58" fillId="0" borderId="0" xfId="1" applyFont="1" applyFill="1" applyAlignment="1">
      <alignment vertical="center"/>
    </xf>
    <xf numFmtId="0" fontId="57" fillId="33" borderId="10" xfId="2" quotePrefix="1" applyNumberFormat="1" applyFont="1" applyFill="1" applyBorder="1" applyAlignment="1">
      <alignment horizontal="center"/>
    </xf>
    <xf numFmtId="0" fontId="57" fillId="59" borderId="10" xfId="2" applyNumberFormat="1" applyFont="1" applyFill="1" applyBorder="1" applyAlignment="1">
      <alignment horizontal="center"/>
    </xf>
    <xf numFmtId="0" fontId="57" fillId="59" borderId="31" xfId="2" applyNumberFormat="1" applyFont="1" applyFill="1" applyBorder="1" applyAlignment="1">
      <alignment horizontal="center"/>
    </xf>
    <xf numFmtId="43" fontId="58" fillId="0" borderId="10" xfId="1" applyFont="1" applyFill="1" applyBorder="1"/>
    <xf numFmtId="4" fontId="58" fillId="0" borderId="0" xfId="221" applyNumberFormat="1" applyFont="1" applyFill="1"/>
    <xf numFmtId="9" fontId="58" fillId="0" borderId="0" xfId="226" applyFont="1" applyFill="1"/>
    <xf numFmtId="4" fontId="58" fillId="0" borderId="12" xfId="1" applyNumberFormat="1" applyFont="1" applyFill="1" applyBorder="1" applyAlignment="1"/>
    <xf numFmtId="4" fontId="58" fillId="0" borderId="12" xfId="224" applyNumberFormat="1" applyFont="1" applyFill="1" applyBorder="1" applyAlignment="1"/>
    <xf numFmtId="43" fontId="58" fillId="0" borderId="11" xfId="1" applyFont="1" applyFill="1" applyBorder="1" applyAlignment="1"/>
    <xf numFmtId="43" fontId="71" fillId="0" borderId="10" xfId="1" applyFont="1" applyFill="1" applyBorder="1" applyAlignment="1"/>
    <xf numFmtId="43" fontId="58" fillId="0" borderId="0" xfId="221" applyNumberFormat="1" applyFont="1" applyFill="1"/>
    <xf numFmtId="0" fontId="58" fillId="0" borderId="34" xfId="2" applyNumberFormat="1" applyFont="1" applyFill="1" applyBorder="1" applyAlignment="1"/>
    <xf numFmtId="10" fontId="58" fillId="0" borderId="12" xfId="224" applyNumberFormat="1" applyFont="1" applyFill="1" applyBorder="1" applyAlignment="1"/>
    <xf numFmtId="43" fontId="58" fillId="0" borderId="12" xfId="1" applyFont="1" applyFill="1" applyBorder="1"/>
    <xf numFmtId="43" fontId="58" fillId="0" borderId="12" xfId="1" applyFont="1" applyFill="1" applyBorder="1" applyAlignment="1"/>
    <xf numFmtId="4" fontId="58" fillId="0" borderId="12" xfId="2" applyNumberFormat="1" applyFont="1" applyFill="1" applyBorder="1" applyAlignment="1"/>
    <xf numFmtId="0" fontId="58" fillId="0" borderId="35" xfId="2" applyNumberFormat="1" applyFont="1" applyFill="1" applyBorder="1" applyAlignment="1"/>
    <xf numFmtId="10" fontId="58" fillId="0" borderId="16" xfId="224" applyNumberFormat="1" applyFont="1" applyFill="1" applyBorder="1" applyAlignment="1"/>
    <xf numFmtId="4" fontId="58" fillId="0" borderId="16" xfId="224" applyNumberFormat="1" applyFont="1" applyFill="1" applyBorder="1" applyAlignment="1"/>
    <xf numFmtId="43" fontId="58" fillId="0" borderId="16" xfId="1" applyFont="1" applyFill="1" applyBorder="1"/>
    <xf numFmtId="43" fontId="58" fillId="0" borderId="16" xfId="1" applyFont="1" applyFill="1" applyBorder="1" applyAlignment="1"/>
    <xf numFmtId="43" fontId="58" fillId="0" borderId="16" xfId="223" applyFont="1" applyFill="1" applyBorder="1" applyAlignment="1"/>
    <xf numFmtId="10" fontId="58" fillId="0" borderId="0" xfId="226" applyNumberFormat="1" applyFont="1" applyFill="1"/>
    <xf numFmtId="0" fontId="58" fillId="0" borderId="20" xfId="2" applyNumberFormat="1" applyFont="1" applyFill="1" applyBorder="1" applyAlignment="1"/>
    <xf numFmtId="10" fontId="58" fillId="0" borderId="10" xfId="226" applyNumberFormat="1" applyFont="1" applyFill="1" applyBorder="1" applyAlignment="1"/>
    <xf numFmtId="10" fontId="58" fillId="0" borderId="0" xfId="224" applyNumberFormat="1" applyFont="1" applyFill="1" applyBorder="1" applyAlignment="1"/>
    <xf numFmtId="10" fontId="58" fillId="59" borderId="0" xfId="224" applyNumberFormat="1" applyFont="1" applyFill="1" applyBorder="1" applyAlignment="1"/>
    <xf numFmtId="43" fontId="58" fillId="0" borderId="0" xfId="2" applyNumberFormat="1" applyFont="1" applyFill="1" applyBorder="1" applyAlignment="1"/>
    <xf numFmtId="43" fontId="58" fillId="0" borderId="0" xfId="1" applyFont="1" applyFill="1"/>
    <xf numFmtId="43" fontId="71" fillId="0" borderId="10" xfId="221" applyNumberFormat="1" applyFont="1" applyFill="1" applyBorder="1" applyAlignment="1"/>
    <xf numFmtId="0" fontId="58" fillId="64" borderId="10" xfId="2" applyNumberFormat="1" applyFont="1" applyFill="1" applyBorder="1" applyAlignment="1"/>
    <xf numFmtId="10" fontId="58" fillId="64" borderId="10" xfId="224" applyNumberFormat="1" applyFont="1" applyFill="1" applyBorder="1" applyAlignment="1"/>
    <xf numFmtId="0" fontId="58" fillId="0" borderId="17" xfId="2" applyNumberFormat="1" applyFont="1" applyFill="1" applyBorder="1" applyAlignment="1"/>
    <xf numFmtId="189" fontId="58" fillId="0" borderId="17" xfId="224" applyNumberFormat="1" applyFont="1" applyFill="1" applyBorder="1" applyAlignment="1"/>
    <xf numFmtId="189" fontId="58" fillId="0" borderId="17" xfId="2" applyNumberFormat="1" applyFont="1" applyFill="1" applyBorder="1" applyAlignment="1"/>
    <xf numFmtId="189" fontId="57" fillId="0" borderId="17" xfId="224" applyNumberFormat="1" applyFont="1" applyFill="1" applyBorder="1" applyAlignment="1"/>
    <xf numFmtId="0" fontId="57" fillId="64" borderId="10" xfId="221" applyNumberFormat="1" applyFont="1" applyFill="1" applyBorder="1" applyAlignment="1">
      <alignment horizontal="center"/>
    </xf>
    <xf numFmtId="43" fontId="57" fillId="64" borderId="10" xfId="221" applyNumberFormat="1" applyFont="1" applyFill="1" applyBorder="1" applyAlignment="1">
      <alignment horizontal="center"/>
    </xf>
    <xf numFmtId="0" fontId="58" fillId="0" borderId="10" xfId="221" applyNumberFormat="1" applyFont="1" applyFill="1" applyBorder="1"/>
    <xf numFmtId="0" fontId="58" fillId="0" borderId="10" xfId="221" applyFont="1" applyFill="1" applyBorder="1"/>
    <xf numFmtId="10" fontId="58" fillId="0" borderId="10" xfId="221" applyNumberFormat="1" applyFont="1" applyFill="1" applyBorder="1"/>
    <xf numFmtId="0" fontId="58" fillId="0" borderId="0" xfId="221" applyNumberFormat="1" applyFont="1" applyFill="1" applyBorder="1"/>
    <xf numFmtId="10" fontId="58" fillId="0" borderId="0" xfId="221" applyNumberFormat="1" applyFont="1" applyFill="1" applyBorder="1"/>
    <xf numFmtId="10" fontId="58" fillId="0" borderId="0" xfId="221" applyNumberFormat="1" applyFont="1" applyFill="1"/>
    <xf numFmtId="43" fontId="58" fillId="0" borderId="10" xfId="221" applyNumberFormat="1" applyFont="1" applyFill="1" applyBorder="1" applyAlignment="1">
      <alignment horizontal="center"/>
    </xf>
    <xf numFmtId="10" fontId="58" fillId="0" borderId="15" xfId="226" applyNumberFormat="1" applyFont="1" applyFill="1" applyBorder="1" applyAlignment="1"/>
    <xf numFmtId="10" fontId="58" fillId="59" borderId="15" xfId="226" applyNumberFormat="1" applyFont="1" applyFill="1" applyBorder="1" applyAlignment="1"/>
    <xf numFmtId="0" fontId="72" fillId="33" borderId="0" xfId="0" applyFont="1" applyFill="1"/>
    <xf numFmtId="0" fontId="73" fillId="0" borderId="0" xfId="0" applyFont="1"/>
    <xf numFmtId="43" fontId="73" fillId="0" borderId="0" xfId="1" applyFont="1"/>
    <xf numFmtId="43" fontId="73" fillId="0" borderId="0" xfId="1" applyFont="1" applyFill="1"/>
    <xf numFmtId="0" fontId="73" fillId="0" borderId="0" xfId="0" applyFont="1" applyFill="1"/>
    <xf numFmtId="0" fontId="15" fillId="64" borderId="10" xfId="0" applyNumberFormat="1" applyFont="1" applyFill="1" applyBorder="1" applyAlignment="1">
      <alignment vertical="center"/>
    </xf>
    <xf numFmtId="14" fontId="15" fillId="64" borderId="10" xfId="0" applyNumberFormat="1" applyFont="1" applyFill="1" applyBorder="1" applyAlignment="1">
      <alignment vertical="center"/>
    </xf>
    <xf numFmtId="43" fontId="15" fillId="64" borderId="10" xfId="1" applyFont="1" applyFill="1" applyBorder="1" applyAlignment="1">
      <alignment vertical="center"/>
    </xf>
    <xf numFmtId="43" fontId="74" fillId="64" borderId="10" xfId="1" applyFont="1" applyFill="1" applyBorder="1" applyAlignment="1"/>
    <xf numFmtId="0" fontId="74" fillId="64" borderId="10" xfId="0" applyFont="1" applyFill="1" applyBorder="1" applyAlignment="1"/>
    <xf numFmtId="0" fontId="75" fillId="0" borderId="0" xfId="0" applyFont="1" applyFill="1" applyAlignment="1"/>
    <xf numFmtId="0" fontId="72" fillId="0" borderId="0" xfId="0" applyFont="1" applyFill="1"/>
    <xf numFmtId="43" fontId="72" fillId="0" borderId="0" xfId="1" applyFont="1" applyFill="1"/>
    <xf numFmtId="43" fontId="76" fillId="0" borderId="0" xfId="1" applyFont="1" applyFill="1"/>
    <xf numFmtId="0" fontId="72" fillId="33" borderId="10" xfId="0" applyFont="1" applyFill="1" applyBorder="1"/>
    <xf numFmtId="43" fontId="72" fillId="33" borderId="10" xfId="1" applyFont="1" applyFill="1" applyBorder="1"/>
    <xf numFmtId="0" fontId="72" fillId="61" borderId="0" xfId="0" applyFont="1" applyFill="1"/>
    <xf numFmtId="0" fontId="72" fillId="64" borderId="10" xfId="0" applyFont="1" applyFill="1" applyBorder="1"/>
    <xf numFmtId="43" fontId="72" fillId="64" borderId="10" xfId="1" applyFont="1" applyFill="1" applyBorder="1"/>
    <xf numFmtId="43" fontId="73" fillId="0" borderId="10" xfId="1" applyFont="1" applyFill="1" applyBorder="1"/>
    <xf numFmtId="43" fontId="72" fillId="0" borderId="20" xfId="1" applyFont="1" applyBorder="1"/>
    <xf numFmtId="43" fontId="72" fillId="0" borderId="10" xfId="1" applyFont="1" applyBorder="1"/>
    <xf numFmtId="43" fontId="72" fillId="0" borderId="19" xfId="1" applyFont="1" applyBorder="1"/>
    <xf numFmtId="43" fontId="72" fillId="0" borderId="19" xfId="1" applyFont="1" applyBorder="1" applyAlignment="1">
      <alignment horizontal="center"/>
    </xf>
    <xf numFmtId="43" fontId="72" fillId="0" borderId="0" xfId="1" applyFont="1" applyBorder="1" applyAlignment="1">
      <alignment horizontal="center"/>
    </xf>
    <xf numFmtId="43" fontId="73" fillId="0" borderId="32" xfId="1" applyFont="1" applyBorder="1"/>
    <xf numFmtId="43" fontId="73" fillId="0" borderId="13" xfId="1" applyFont="1" applyBorder="1"/>
    <xf numFmtId="43" fontId="73" fillId="0" borderId="36" xfId="1" applyFont="1" applyBorder="1"/>
    <xf numFmtId="9" fontId="73" fillId="0" borderId="11" xfId="226" applyFont="1" applyBorder="1"/>
    <xf numFmtId="189" fontId="73" fillId="0" borderId="0" xfId="1" applyNumberFormat="1" applyFont="1" applyBorder="1"/>
    <xf numFmtId="43" fontId="73" fillId="0" borderId="0" xfId="1" applyFont="1" applyBorder="1"/>
    <xf numFmtId="9" fontId="73" fillId="0" borderId="13" xfId="226" applyFont="1" applyBorder="1"/>
    <xf numFmtId="9" fontId="73" fillId="0" borderId="0" xfId="1" applyNumberFormat="1" applyFont="1" applyBorder="1"/>
    <xf numFmtId="9" fontId="73" fillId="0" borderId="15" xfId="226" applyFont="1" applyBorder="1"/>
    <xf numFmtId="43" fontId="73" fillId="0" borderId="10" xfId="1" applyFont="1" applyBorder="1"/>
    <xf numFmtId="9" fontId="73" fillId="0" borderId="10" xfId="1" applyNumberFormat="1" applyFont="1" applyBorder="1"/>
    <xf numFmtId="0" fontId="11" fillId="0" borderId="1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3" xfId="0" applyFont="1" applyBorder="1" applyAlignment="1">
      <alignment horizontal="center"/>
    </xf>
    <xf numFmtId="0" fontId="16" fillId="34" borderId="18" xfId="2" applyFont="1" applyFill="1" applyBorder="1" applyAlignment="1">
      <alignment horizontal="center"/>
    </xf>
    <xf numFmtId="0" fontId="16" fillId="34" borderId="19" xfId="2" applyFont="1" applyFill="1" applyBorder="1" applyAlignment="1">
      <alignment horizontal="center"/>
    </xf>
    <xf numFmtId="43" fontId="16" fillId="34" borderId="20" xfId="3" applyFont="1" applyFill="1" applyBorder="1" applyAlignment="1">
      <alignment horizontal="center"/>
    </xf>
    <xf numFmtId="43" fontId="16" fillId="34" borderId="18" xfId="3" applyFont="1" applyFill="1" applyBorder="1" applyAlignment="1">
      <alignment horizontal="center"/>
    </xf>
    <xf numFmtId="43" fontId="16" fillId="34" borderId="19" xfId="3" applyFont="1" applyFill="1" applyBorder="1" applyAlignment="1">
      <alignment horizontal="center"/>
    </xf>
    <xf numFmtId="43" fontId="16" fillId="34" borderId="20" xfId="3" applyFont="1" applyFill="1" applyBorder="1" applyAlignment="1">
      <alignment horizontal="center" wrapText="1"/>
    </xf>
    <xf numFmtId="43" fontId="16" fillId="34" borderId="18" xfId="3" applyFont="1" applyFill="1" applyBorder="1" applyAlignment="1">
      <alignment horizontal="center" wrapText="1"/>
    </xf>
    <xf numFmtId="43" fontId="16" fillId="34" borderId="19" xfId="3" applyFont="1" applyFill="1" applyBorder="1" applyAlignment="1">
      <alignment horizontal="center" wrapText="1"/>
    </xf>
    <xf numFmtId="0" fontId="7" fillId="33" borderId="14" xfId="0" applyFont="1" applyFill="1" applyBorder="1" applyAlignment="1">
      <alignment horizontal="center"/>
    </xf>
    <xf numFmtId="0" fontId="7" fillId="33" borderId="16" xfId="0" applyFont="1" applyFill="1" applyBorder="1" applyAlignment="1">
      <alignment horizontal="center"/>
    </xf>
  </cellXfs>
  <cellStyles count="231">
    <cellStyle name="_~0069641" xfId="5"/>
    <cellStyle name="_~0069641_ACCRUE-05-MAY-2011" xfId="6"/>
    <cellStyle name="_~2282509" xfId="7"/>
    <cellStyle name="_~2282509_ACCRUE-05-MAY-2011" xfId="8"/>
    <cellStyle name="20% - Accent1 2" xfId="9"/>
    <cellStyle name="20% - Accent1 3" xfId="10"/>
    <cellStyle name="20% - Accent1 4" xfId="11"/>
    <cellStyle name="20% - Accent2 2" xfId="12"/>
    <cellStyle name="20% - Accent2 3" xfId="13"/>
    <cellStyle name="20% - Accent2 4" xfId="14"/>
    <cellStyle name="20% - Accent3 2" xfId="15"/>
    <cellStyle name="20% - Accent3 3" xfId="16"/>
    <cellStyle name="20% - Accent3 4" xfId="17"/>
    <cellStyle name="20% - Accent4 2" xfId="18"/>
    <cellStyle name="20% - Accent4 3" xfId="19"/>
    <cellStyle name="20% - Accent4 4" xfId="20"/>
    <cellStyle name="20% - Accent5 2" xfId="21"/>
    <cellStyle name="20% - Accent5 3" xfId="22"/>
    <cellStyle name="20% - Accent5 4" xfId="23"/>
    <cellStyle name="20% - Accent6 2" xfId="24"/>
    <cellStyle name="20% - Accent6 3" xfId="25"/>
    <cellStyle name="20% - Accent6 4" xfId="26"/>
    <cellStyle name="20% - ส่วนที่ถูกเน้น1" xfId="27"/>
    <cellStyle name="20% - ส่วนที่ถูกเน้น2" xfId="28"/>
    <cellStyle name="20% - ส่วนที่ถูกเน้น3" xfId="29"/>
    <cellStyle name="20% - ส่วนที่ถูกเน้น4" xfId="30"/>
    <cellStyle name="20% - ส่วนที่ถูกเน้น5" xfId="31"/>
    <cellStyle name="20% - ส่วนที่ถูกเน้น6" xfId="32"/>
    <cellStyle name="40% - Accent1 2" xfId="33"/>
    <cellStyle name="40% - Accent1 3" xfId="34"/>
    <cellStyle name="40% - Accent1 4" xfId="35"/>
    <cellStyle name="40% - Accent2 2" xfId="36"/>
    <cellStyle name="40% - Accent2 3" xfId="37"/>
    <cellStyle name="40% - Accent2 4" xfId="38"/>
    <cellStyle name="40% - Accent3 2" xfId="39"/>
    <cellStyle name="40% - Accent3 3" xfId="40"/>
    <cellStyle name="40% - Accent3 4" xfId="41"/>
    <cellStyle name="40% - Accent4 2" xfId="42"/>
    <cellStyle name="40% - Accent4 3" xfId="43"/>
    <cellStyle name="40% - Accent4 4" xfId="44"/>
    <cellStyle name="40% - Accent5 2" xfId="45"/>
    <cellStyle name="40% - Accent5 3" xfId="46"/>
    <cellStyle name="40% - Accent5 4" xfId="47"/>
    <cellStyle name="40% - Accent6 2" xfId="48"/>
    <cellStyle name="40% - Accent6 3" xfId="49"/>
    <cellStyle name="40% - Accent6 4" xfId="50"/>
    <cellStyle name="40% - ส่วนที่ถูกเน้น1" xfId="51"/>
    <cellStyle name="40% - ส่วนที่ถูกเน้น2" xfId="52"/>
    <cellStyle name="40% - ส่วนที่ถูกเน้น3" xfId="53"/>
    <cellStyle name="40% - ส่วนที่ถูกเน้น4" xfId="54"/>
    <cellStyle name="40% - ส่วนที่ถูกเน้น5" xfId="55"/>
    <cellStyle name="40% - ส่วนที่ถูกเน้น6" xfId="56"/>
    <cellStyle name="60% - Accent1 2" xfId="57"/>
    <cellStyle name="60% - Accent1 3" xfId="58"/>
    <cellStyle name="60% - Accent1 4" xfId="59"/>
    <cellStyle name="60% - Accent2 2" xfId="60"/>
    <cellStyle name="60% - Accent2 3" xfId="61"/>
    <cellStyle name="60% - Accent2 4" xfId="62"/>
    <cellStyle name="60% - Accent3 2" xfId="63"/>
    <cellStyle name="60% - Accent3 3" xfId="64"/>
    <cellStyle name="60% - Accent3 4" xfId="65"/>
    <cellStyle name="60% - Accent4 2" xfId="66"/>
    <cellStyle name="60% - Accent4 3" xfId="67"/>
    <cellStyle name="60% - Accent4 4" xfId="68"/>
    <cellStyle name="60% - Accent5 2" xfId="69"/>
    <cellStyle name="60% - Accent5 3" xfId="70"/>
    <cellStyle name="60% - Accent5 4" xfId="71"/>
    <cellStyle name="60% - Accent6 2" xfId="72"/>
    <cellStyle name="60% - Accent6 3" xfId="73"/>
    <cellStyle name="60% - Accent6 4" xfId="74"/>
    <cellStyle name="60% - ส่วนที่ถูกเน้น1" xfId="75"/>
    <cellStyle name="60% - ส่วนที่ถูกเน้น2" xfId="76"/>
    <cellStyle name="60% - ส่วนที่ถูกเน้น3" xfId="77"/>
    <cellStyle name="60% - ส่วนที่ถูกเน้น4" xfId="78"/>
    <cellStyle name="60% - ส่วนที่ถูกเน้น5" xfId="79"/>
    <cellStyle name="60% - ส่วนที่ถูกเน้น6" xfId="80"/>
    <cellStyle name="Accent1 2" xfId="81"/>
    <cellStyle name="Accent1 3" xfId="82"/>
    <cellStyle name="Accent1 4" xfId="83"/>
    <cellStyle name="Accent2 2" xfId="84"/>
    <cellStyle name="Accent2 3" xfId="85"/>
    <cellStyle name="Accent2 4" xfId="86"/>
    <cellStyle name="Accent3 2" xfId="87"/>
    <cellStyle name="Accent3 3" xfId="88"/>
    <cellStyle name="Accent3 4" xfId="89"/>
    <cellStyle name="Accent4 2" xfId="90"/>
    <cellStyle name="Accent4 3" xfId="91"/>
    <cellStyle name="Accent4 4" xfId="92"/>
    <cellStyle name="Accent5 2" xfId="93"/>
    <cellStyle name="Accent5 3" xfId="94"/>
    <cellStyle name="Accent5 4" xfId="95"/>
    <cellStyle name="Accent6 2" xfId="96"/>
    <cellStyle name="Accent6 3" xfId="97"/>
    <cellStyle name="Accent6 4" xfId="98"/>
    <cellStyle name="Bad 2" xfId="99"/>
    <cellStyle name="Bad 3" xfId="100"/>
    <cellStyle name="Bad 4" xfId="101"/>
    <cellStyle name="Calculation 2" xfId="102"/>
    <cellStyle name="Calculation 3" xfId="103"/>
    <cellStyle name="Calculation 4" xfId="104"/>
    <cellStyle name="Check Cell 2" xfId="105"/>
    <cellStyle name="Check Cell 3" xfId="106"/>
    <cellStyle name="Check Cell 4" xfId="107"/>
    <cellStyle name="Comma" xfId="1" builtinId="3"/>
    <cellStyle name="Comma 10" xfId="228"/>
    <cellStyle name="Comma 10 10" xfId="229"/>
    <cellStyle name="Comma 2" xfId="3"/>
    <cellStyle name="Comma 2 2" xfId="108"/>
    <cellStyle name="Comma 2 2 2" xfId="223"/>
    <cellStyle name="Comma 2 3" xfId="109"/>
    <cellStyle name="Comma 2_5 MAY_2012" xfId="110"/>
    <cellStyle name="Comma 3" xfId="111"/>
    <cellStyle name="Comma 3 2" xfId="112"/>
    <cellStyle name="Comma 3 3" xfId="222"/>
    <cellStyle name="Comma 4" xfId="113"/>
    <cellStyle name="Comma 4 2" xfId="114"/>
    <cellStyle name="Comma 5" xfId="115"/>
    <cellStyle name="Comma 6" xfId="230"/>
    <cellStyle name="Explanatory Text 2" xfId="116"/>
    <cellStyle name="Explanatory Text 3" xfId="117"/>
    <cellStyle name="Explanatory Text 4" xfId="118"/>
    <cellStyle name="Good 2" xfId="119"/>
    <cellStyle name="Good 3" xfId="120"/>
    <cellStyle name="Good 4" xfId="121"/>
    <cellStyle name="Grey" xfId="122"/>
    <cellStyle name="Heading 1 2" xfId="123"/>
    <cellStyle name="Heading 1 3" xfId="124"/>
    <cellStyle name="Heading 1 4" xfId="125"/>
    <cellStyle name="Heading 2 2" xfId="126"/>
    <cellStyle name="Heading 2 3" xfId="127"/>
    <cellStyle name="Heading 2 4" xfId="128"/>
    <cellStyle name="Heading 3 2" xfId="129"/>
    <cellStyle name="Heading 3 3" xfId="130"/>
    <cellStyle name="Heading 3 4" xfId="131"/>
    <cellStyle name="Heading 4 2" xfId="132"/>
    <cellStyle name="Heading 4 3" xfId="133"/>
    <cellStyle name="Heading 4 4" xfId="134"/>
    <cellStyle name="Input [yellow]" xfId="135"/>
    <cellStyle name="Input 10" xfId="136"/>
    <cellStyle name="Input 11" xfId="137"/>
    <cellStyle name="Input 12" xfId="138"/>
    <cellStyle name="Input 2" xfId="139"/>
    <cellStyle name="Input 3" xfId="140"/>
    <cellStyle name="Input 4" xfId="141"/>
    <cellStyle name="Input 5" xfId="142"/>
    <cellStyle name="Input 6" xfId="143"/>
    <cellStyle name="Input 7" xfId="144"/>
    <cellStyle name="Input 8" xfId="145"/>
    <cellStyle name="Input 9" xfId="146"/>
    <cellStyle name="Linked Cell 2" xfId="147"/>
    <cellStyle name="Linked Cell 3" xfId="148"/>
    <cellStyle name="Linked Cell 4" xfId="149"/>
    <cellStyle name="Neutral 2" xfId="150"/>
    <cellStyle name="Neutral 3" xfId="151"/>
    <cellStyle name="Neutral 4" xfId="152"/>
    <cellStyle name="Normal" xfId="0" builtinId="0"/>
    <cellStyle name="Normal - Style1" xfId="153"/>
    <cellStyle name="Normal 10" xfId="154"/>
    <cellStyle name="Normal 11" xfId="155"/>
    <cellStyle name="Normal 12" xfId="156"/>
    <cellStyle name="Normal 13" xfId="157"/>
    <cellStyle name="Normal 14" xfId="158"/>
    <cellStyle name="Normal 15" xfId="159"/>
    <cellStyle name="Normal 16" xfId="225"/>
    <cellStyle name="Normal 2" xfId="2"/>
    <cellStyle name="Normal 2 2" xfId="160"/>
    <cellStyle name="Normal 2 2 2" xfId="161"/>
    <cellStyle name="Normal 2 3" xfId="162"/>
    <cellStyle name="Normal 2 4" xfId="163"/>
    <cellStyle name="Normal 3" xfId="164"/>
    <cellStyle name="Normal 3 2" xfId="165"/>
    <cellStyle name="Normal 3 3" xfId="166"/>
    <cellStyle name="Normal 3 4" xfId="221"/>
    <cellStyle name="Normal 4" xfId="167"/>
    <cellStyle name="Normal 4 2" xfId="168"/>
    <cellStyle name="Normal 5" xfId="169"/>
    <cellStyle name="Normal 5 2" xfId="170"/>
    <cellStyle name="Normal 6" xfId="171"/>
    <cellStyle name="Normal 7" xfId="172"/>
    <cellStyle name="Normal 8" xfId="173"/>
    <cellStyle name="Normal 9" xfId="174"/>
    <cellStyle name="Note 2" xfId="175"/>
    <cellStyle name="Note 2 2" xfId="176"/>
    <cellStyle name="Note 3" xfId="177"/>
    <cellStyle name="Note 4" xfId="178"/>
    <cellStyle name="Output 2" xfId="179"/>
    <cellStyle name="Output 3" xfId="180"/>
    <cellStyle name="Output 4" xfId="181"/>
    <cellStyle name="Percent" xfId="226" builtinId="5"/>
    <cellStyle name="Percent [2]" xfId="182"/>
    <cellStyle name="Percent [2] 2" xfId="183"/>
    <cellStyle name="Percent 2" xfId="4"/>
    <cellStyle name="Percent 2 2" xfId="184"/>
    <cellStyle name="Percent 3" xfId="185"/>
    <cellStyle name="Percent 3 2" xfId="224"/>
    <cellStyle name="Percent 4" xfId="186"/>
    <cellStyle name="Percent 4 2" xfId="227"/>
    <cellStyle name="Style 1" xfId="187"/>
    <cellStyle name="Title 2" xfId="188"/>
    <cellStyle name="Title 3" xfId="189"/>
    <cellStyle name="Title 4" xfId="190"/>
    <cellStyle name="Total 2" xfId="191"/>
    <cellStyle name="Total 3" xfId="192"/>
    <cellStyle name="Total 4" xfId="193"/>
    <cellStyle name="Warning Text 2" xfId="194"/>
    <cellStyle name="Warning Text 3" xfId="195"/>
    <cellStyle name="Warning Text 4" xfId="196"/>
    <cellStyle name="การคำนวณ" xfId="197"/>
    <cellStyle name="ข้อความเตือน" xfId="198"/>
    <cellStyle name="ข้อความอธิบาย" xfId="199"/>
    <cellStyle name="ชื่อเรื่อง" xfId="200"/>
    <cellStyle name="เซลล์ตรวจสอบ" xfId="201"/>
    <cellStyle name="เซลล์ที่มีการเชื่อมโยง" xfId="202"/>
    <cellStyle name="ดี" xfId="203"/>
    <cellStyle name="ป้อนค่า" xfId="204"/>
    <cellStyle name="ปานกลาง" xfId="205"/>
    <cellStyle name="ผลรวม" xfId="206"/>
    <cellStyle name="แย่" xfId="207"/>
    <cellStyle name="ส่วนที่ถูกเน้น1" xfId="208"/>
    <cellStyle name="ส่วนที่ถูกเน้น2" xfId="209"/>
    <cellStyle name="ส่วนที่ถูกเน้น3" xfId="210"/>
    <cellStyle name="ส่วนที่ถูกเน้น4" xfId="211"/>
    <cellStyle name="ส่วนที่ถูกเน้น5" xfId="212"/>
    <cellStyle name="ส่วนที่ถูกเน้น6" xfId="213"/>
    <cellStyle name="แสดงผล" xfId="214"/>
    <cellStyle name="หมายเหตุ" xfId="215"/>
    <cellStyle name="หัวเรื่อง 1" xfId="216"/>
    <cellStyle name="หัวเรื่อง 2" xfId="217"/>
    <cellStyle name="หัวเรื่อง 3" xfId="218"/>
    <cellStyle name="หัวเรื่อง 4" xfId="219"/>
    <cellStyle name="標準_Quotation original (ins)" xfId="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Outbound Freight to Sales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8449328449328443"/>
          <c:y val="0.16957837693887418"/>
          <c:w val="0.68559147800229392"/>
          <c:h val="0.45537525200654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'% to sales &amp; mat''s rec'!$A$4</c:f>
              <c:strCache>
                <c:ptCount val="1"/>
                <c:pt idx="0">
                  <c:v>Sales (mB)</c:v>
                </c:pt>
              </c:strCache>
            </c:strRef>
          </c:tx>
          <c:invertIfNegative val="0"/>
          <c:cat>
            <c:strRef>
              <c:f>'% to sales &amp; mat''s rec'!$B$3:$AF$3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rec'!$B$4:$AF$4</c:f>
              <c:numCache>
                <c:formatCode>_(* #,##0.00_);_(* \(#,##0.00\);_(* "-"??_);_(@_)</c:formatCode>
                <c:ptCount val="7"/>
                <c:pt idx="0" formatCode="_(* #,##0.00_);_(* \(#,##0.00\);_(* &quot;-&quot;??_);_(@_)">
                  <c:v>7392.4897914999992</c:v>
                </c:pt>
                <c:pt idx="1">
                  <c:v>7738.8424949200007</c:v>
                </c:pt>
                <c:pt idx="2" formatCode="#,##0.00">
                  <c:v>8145.2515076400005</c:v>
                </c:pt>
                <c:pt idx="3" formatCode="_(* #,##0.00_);_(* \(#,##0.00\);_(* &quot;-&quot;??_);_(@_)">
                  <c:v>1397.4096787000001</c:v>
                </c:pt>
                <c:pt idx="4" formatCode="_(* #,##0.00_);_(* \(#,##0.00\);_(* &quot;-&quot;??_);_(@_)">
                  <c:v>267.90750678000001</c:v>
                </c:pt>
                <c:pt idx="5" formatCode="_(* #,##0.00_);_(* \(#,##0.00\);_(* &quot;-&quot;??_);_(@_)">
                  <c:v>457.52170233999999</c:v>
                </c:pt>
                <c:pt idx="6" formatCode="_(* #,##0.00_);_(* \(#,##0.00\);_(* &quot;-&quot;??_);_(@_)">
                  <c:v>671.98046958000009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847248"/>
        <c:axId val="236846072"/>
      </c:barChart>
      <c:lineChart>
        <c:grouping val="standard"/>
        <c:varyColors val="0"/>
        <c:ser>
          <c:idx val="2"/>
          <c:order val="1"/>
          <c:tx>
            <c:strRef>
              <c:f>'% to sales &amp; mat''s rec'!$A$8</c:f>
              <c:strCache>
                <c:ptCount val="1"/>
                <c:pt idx="0">
                  <c:v>% OB Freight to Sales</c:v>
                </c:pt>
              </c:strCache>
            </c:strRef>
          </c:tx>
          <c:spPr>
            <a:ln w="22225"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'% to sales &amp; mat''s rec'!$C$3:$N$3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'% to sales &amp; mat''s rec'!$B$8:$AF$8</c:f>
              <c:numCache>
                <c:formatCode>0.00%</c:formatCode>
                <c:ptCount val="7"/>
                <c:pt idx="0">
                  <c:v>1.1830926043423539E-2</c:v>
                </c:pt>
                <c:pt idx="1">
                  <c:v>1.3363064805606829E-2</c:v>
                </c:pt>
                <c:pt idx="2">
                  <c:v>1.1313840723464738E-2</c:v>
                </c:pt>
                <c:pt idx="3">
                  <c:v>1.0858667734515956E-2</c:v>
                </c:pt>
                <c:pt idx="4">
                  <c:v>8.5788860776019795E-3</c:v>
                </c:pt>
                <c:pt idx="5">
                  <c:v>1.1595777539875989E-2</c:v>
                </c:pt>
                <c:pt idx="6">
                  <c:v>1.1265713622200357E-2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'% to sales &amp; mat''s rec'!$A$11</c:f>
              <c:strCache>
                <c:ptCount val="1"/>
                <c:pt idx="0">
                  <c:v>%Target</c:v>
                </c:pt>
              </c:strCache>
            </c:strRef>
          </c:tx>
          <c:spPr>
            <a:ln w="22225">
              <a:solidFill>
                <a:srgbClr val="C00000"/>
              </a:solidFill>
            </a:ln>
          </c:spPr>
          <c:marker>
            <c:symbol val="diamond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'% to sales &amp; mat''s rec'!$B$3:$AR$3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rec'!$B$11:$AR$11</c:f>
              <c:numCache>
                <c:formatCode>0.00%</c:formatCode>
                <c:ptCount val="7"/>
                <c:pt idx="0">
                  <c:v>1.4999999999999999E-2</c:v>
                </c:pt>
                <c:pt idx="1">
                  <c:v>1.4E-2</c:v>
                </c:pt>
                <c:pt idx="2">
                  <c:v>1.2999999999999999E-2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32552"/>
        <c:axId val="236931768"/>
      </c:lineChart>
      <c:catAx>
        <c:axId val="2368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th-TH"/>
          </a:p>
        </c:txPr>
        <c:crossAx val="236846072"/>
        <c:crosses val="autoZero"/>
        <c:auto val="1"/>
        <c:lblAlgn val="ctr"/>
        <c:lblOffset val="100"/>
        <c:noMultiLvlLbl val="0"/>
      </c:catAx>
      <c:valAx>
        <c:axId val="236846072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Value</a:t>
                </a:r>
                <a:r>
                  <a:rPr lang="en-US" b="0" baseline="0"/>
                  <a:t> (mB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7191322696581859E-2"/>
              <c:y val="0.22833200197801362"/>
            </c:manualLayout>
          </c:layout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th-TH"/>
          </a:p>
        </c:txPr>
        <c:crossAx val="236847248"/>
        <c:crosses val="autoZero"/>
        <c:crossBetween val="between"/>
        <c:majorUnit val="2000"/>
      </c:valAx>
      <c:catAx>
        <c:axId val="236932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6931768"/>
        <c:crosses val="autoZero"/>
        <c:auto val="1"/>
        <c:lblAlgn val="ctr"/>
        <c:lblOffset val="100"/>
        <c:noMultiLvlLbl val="0"/>
      </c:catAx>
      <c:valAx>
        <c:axId val="236931768"/>
        <c:scaling>
          <c:orientation val="minMax"/>
          <c:max val="6.0000000000000032E-2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th-TH"/>
          </a:p>
        </c:txPr>
        <c:crossAx val="236932552"/>
        <c:crosses val="max"/>
        <c:crossBetween val="between"/>
        <c:majorUnit val="1.0000000000000103E-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th-TH"/>
          </a:p>
        </c:txPr>
      </c:dTable>
    </c:plotArea>
    <c:plotVisOnly val="1"/>
    <c:dispBlanksAs val="gap"/>
    <c:showDLblsOverMax val="0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Outbound Freight Gain/Loss</a:t>
            </a:r>
          </a:p>
          <a:p>
            <a:pPr>
              <a:defRPr/>
            </a:pPr>
            <a:r>
              <a:rPr lang="en-US" sz="1400"/>
              <a:t>Q1-Q2'14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 Frt Gain Loss 2014'!$D$2</c:f>
              <c:strCache>
                <c:ptCount val="1"/>
                <c:pt idx="0">
                  <c:v>Q1'14</c:v>
                </c:pt>
              </c:strCache>
            </c:strRef>
          </c:tx>
          <c:invertIfNegative val="0"/>
          <c:cat>
            <c:strRef>
              <c:f>'OB Frt Gain Loss 2014'!$A$4:$A$12</c:f>
              <c:strCache>
                <c:ptCount val="9"/>
                <c:pt idx="0">
                  <c:v>AXC</c:v>
                </c:pt>
                <c:pt idx="1">
                  <c:v>CAD</c:v>
                </c:pt>
                <c:pt idx="2">
                  <c:v>ABX</c:v>
                </c:pt>
                <c:pt idx="3">
                  <c:v>ABR</c:v>
                </c:pt>
                <c:pt idx="4">
                  <c:v>SAB</c:v>
                </c:pt>
                <c:pt idx="5">
                  <c:v>ABM</c:v>
                </c:pt>
                <c:pt idx="6">
                  <c:v>SGD</c:v>
                </c:pt>
                <c:pt idx="7">
                  <c:v>ABC</c:v>
                </c:pt>
                <c:pt idx="8">
                  <c:v>ABW</c:v>
                </c:pt>
              </c:strCache>
            </c:strRef>
          </c:cat>
          <c:val>
            <c:numRef>
              <c:f>'OB Frt Gain Loss 2014'!$F$4:$F$12</c:f>
              <c:numCache>
                <c:formatCode>_(* #,##0.00_);_(* \(#,##0.00\);_(* "-"??_);_(@_)</c:formatCode>
                <c:ptCount val="9"/>
                <c:pt idx="0">
                  <c:v>6056573.8500000015</c:v>
                </c:pt>
                <c:pt idx="1">
                  <c:v>479814.46000000008</c:v>
                </c:pt>
                <c:pt idx="2">
                  <c:v>1027288.0799999998</c:v>
                </c:pt>
                <c:pt idx="3">
                  <c:v>811531.02</c:v>
                </c:pt>
                <c:pt idx="4">
                  <c:v>288939.16000000003</c:v>
                </c:pt>
                <c:pt idx="5">
                  <c:v>80779.049999999988</c:v>
                </c:pt>
                <c:pt idx="6">
                  <c:v>13650.869999999995</c:v>
                </c:pt>
                <c:pt idx="7">
                  <c:v>-34435.910000000003</c:v>
                </c:pt>
                <c:pt idx="8">
                  <c:v>-400501.50999999995</c:v>
                </c:pt>
              </c:numCache>
            </c:numRef>
          </c:val>
        </c:ser>
        <c:ser>
          <c:idx val="1"/>
          <c:order val="1"/>
          <c:tx>
            <c:strRef>
              <c:f>'OB Frt Gain Loss 2014'!$G$2</c:f>
              <c:strCache>
                <c:ptCount val="1"/>
                <c:pt idx="0">
                  <c:v>Q2'14</c:v>
                </c:pt>
              </c:strCache>
            </c:strRef>
          </c:tx>
          <c:invertIfNegative val="0"/>
          <c:cat>
            <c:strRef>
              <c:f>'OB Frt Gain Loss 2014'!$A$4:$A$12</c:f>
              <c:strCache>
                <c:ptCount val="9"/>
                <c:pt idx="0">
                  <c:v>AXC</c:v>
                </c:pt>
                <c:pt idx="1">
                  <c:v>CAD</c:v>
                </c:pt>
                <c:pt idx="2">
                  <c:v>ABX</c:v>
                </c:pt>
                <c:pt idx="3">
                  <c:v>ABR</c:v>
                </c:pt>
                <c:pt idx="4">
                  <c:v>SAB</c:v>
                </c:pt>
                <c:pt idx="5">
                  <c:v>ABM</c:v>
                </c:pt>
                <c:pt idx="6">
                  <c:v>SGD</c:v>
                </c:pt>
                <c:pt idx="7">
                  <c:v>ABC</c:v>
                </c:pt>
                <c:pt idx="8">
                  <c:v>ABW</c:v>
                </c:pt>
              </c:strCache>
            </c:strRef>
          </c:cat>
          <c:val>
            <c:numRef>
              <c:f>'OB Frt Gain Loss 2014'!$I$4:$I$12</c:f>
              <c:numCache>
                <c:formatCode>_(* #,##0.00_);_(* \(#,##0.00\);_(* "-"??_);_(@_)</c:formatCode>
                <c:ptCount val="9"/>
                <c:pt idx="0">
                  <c:v>6398593.5199999996</c:v>
                </c:pt>
                <c:pt idx="1">
                  <c:v>1584730.3</c:v>
                </c:pt>
                <c:pt idx="2">
                  <c:v>626383.17000000004</c:v>
                </c:pt>
                <c:pt idx="3">
                  <c:v>503439.19000000006</c:v>
                </c:pt>
                <c:pt idx="4">
                  <c:v>1024760.52</c:v>
                </c:pt>
                <c:pt idx="5">
                  <c:v>198786.27999999997</c:v>
                </c:pt>
                <c:pt idx="6">
                  <c:v>0</c:v>
                </c:pt>
                <c:pt idx="7">
                  <c:v>0</c:v>
                </c:pt>
                <c:pt idx="8">
                  <c:v>-65012.460000000021</c:v>
                </c:pt>
              </c:numCache>
            </c:numRef>
          </c:val>
        </c:ser>
        <c:ser>
          <c:idx val="2"/>
          <c:order val="2"/>
          <c:tx>
            <c:strRef>
              <c:f>'OB Frt Gain Loss 2014'!$J$2</c:f>
              <c:strCache>
                <c:ptCount val="1"/>
                <c:pt idx="0">
                  <c:v>Q3'14</c:v>
                </c:pt>
              </c:strCache>
            </c:strRef>
          </c:tx>
          <c:invertIfNegative val="0"/>
          <c:cat>
            <c:strRef>
              <c:f>'OB Frt Gain Loss 2014'!$A$5:$A$12</c:f>
              <c:strCache>
                <c:ptCount val="8"/>
                <c:pt idx="0">
                  <c:v>CAD</c:v>
                </c:pt>
                <c:pt idx="1">
                  <c:v>ABX</c:v>
                </c:pt>
                <c:pt idx="2">
                  <c:v>ABR</c:v>
                </c:pt>
                <c:pt idx="3">
                  <c:v>SAB</c:v>
                </c:pt>
                <c:pt idx="4">
                  <c:v>ABM</c:v>
                </c:pt>
                <c:pt idx="5">
                  <c:v>SGD</c:v>
                </c:pt>
                <c:pt idx="6">
                  <c:v>ABC</c:v>
                </c:pt>
                <c:pt idx="7">
                  <c:v>ABW</c:v>
                </c:pt>
              </c:strCache>
            </c:strRef>
          </c:cat>
          <c:val>
            <c:numRef>
              <c:f>'OB Frt Gain Loss 2014'!$L$4:$L$12</c:f>
            </c:numRef>
          </c:val>
        </c:ser>
        <c:ser>
          <c:idx val="3"/>
          <c:order val="3"/>
          <c:tx>
            <c:strRef>
              <c:f>'OB Frt Gain Loss 2014'!$M$2</c:f>
              <c:strCache>
                <c:ptCount val="1"/>
                <c:pt idx="0">
                  <c:v>Q4'12</c:v>
                </c:pt>
              </c:strCache>
            </c:strRef>
          </c:tx>
          <c:invertIfNegative val="0"/>
          <c:val>
            <c:numRef>
              <c:f>'OB Frt Gain Loss 2014'!$O$5:$O$12</c:f>
            </c:numRef>
          </c:val>
        </c:ser>
        <c:ser>
          <c:idx val="4"/>
          <c:order val="4"/>
          <c:tx>
            <c:strRef>
              <c:f>'OB Frt Gain Loss 2014'!$Q$2</c:f>
              <c:strCache>
                <c:ptCount val="1"/>
              </c:strCache>
            </c:strRef>
          </c:tx>
          <c:invertIfNegative val="0"/>
          <c:val>
            <c:numRef>
              <c:f>'OB Frt Gain Loss 2014'!$Q$4:$Q$12</c:f>
              <c:numCache>
                <c:formatCode>_(* #,##0.00_);_(* \(#,##0.00\);_(* "-"??_);_(@_)</c:formatCode>
                <c:ptCount val="9"/>
                <c:pt idx="0">
                  <c:v>12455167.370000001</c:v>
                </c:pt>
                <c:pt idx="1">
                  <c:v>2064544.7600000002</c:v>
                </c:pt>
                <c:pt idx="2">
                  <c:v>1653671.25</c:v>
                </c:pt>
                <c:pt idx="3">
                  <c:v>1314970.21</c:v>
                </c:pt>
                <c:pt idx="4">
                  <c:v>1313699.6800000002</c:v>
                </c:pt>
                <c:pt idx="5">
                  <c:v>279565.32999999996</c:v>
                </c:pt>
                <c:pt idx="6">
                  <c:v>13650.869999999995</c:v>
                </c:pt>
                <c:pt idx="7">
                  <c:v>-34435.910000000003</c:v>
                </c:pt>
                <c:pt idx="8">
                  <c:v>-465513.97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080856"/>
        <c:axId val="238081248"/>
      </c:barChart>
      <c:catAx>
        <c:axId val="23808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th-TH"/>
          </a:p>
        </c:txPr>
        <c:crossAx val="23808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8081248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th-TH"/>
          </a:p>
        </c:txPr>
        <c:crossAx val="23808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Inbound Freight to</a:t>
            </a:r>
            <a:r>
              <a:rPr lang="en-US" sz="1400" b="1" baseline="0"/>
              <a:t> Material Received</a:t>
            </a:r>
            <a:endParaRPr lang="en-US" sz="1400" b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9319341516293107"/>
          <c:y val="0.12804575547459551"/>
          <c:w val="0.60535849740962655"/>
          <c:h val="0.52670004309162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'% to sales &amp; mat''s rec'!$A$32</c:f>
              <c:strCache>
                <c:ptCount val="1"/>
                <c:pt idx="0">
                  <c:v>Materials received (mB)</c:v>
                </c:pt>
              </c:strCache>
            </c:strRef>
          </c:tx>
          <c:invertIfNegative val="0"/>
          <c:cat>
            <c:strRef>
              <c:f>'% to sales &amp; mat''s rec'!$B$31:$AR$31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rec'!$B$32:$AR$32</c:f>
              <c:numCache>
                <c:formatCode>_(* #,##0.00_);_(* \(#,##0.00\);_(* "-"??_);_(@_)</c:formatCode>
                <c:ptCount val="7"/>
                <c:pt idx="0" formatCode="_(* #,##0.00_);_(* \(#,##0.00\);_(* &quot;-&quot;??_);_(@_)">
                  <c:v>5848.6133894300101</c:v>
                </c:pt>
                <c:pt idx="1">
                  <c:v>5730</c:v>
                </c:pt>
                <c:pt idx="2" formatCode="#,##0.00">
                  <c:v>7013.1753715600007</c:v>
                </c:pt>
                <c:pt idx="3" formatCode="#,##0.00">
                  <c:v>1636.9256109499997</c:v>
                </c:pt>
                <c:pt idx="4" formatCode="#,##0.00">
                  <c:v>435.25962658999998</c:v>
                </c:pt>
                <c:pt idx="5" formatCode="#,##0.00">
                  <c:v>519.50926701999981</c:v>
                </c:pt>
                <c:pt idx="6" formatCode="#,##0.00">
                  <c:v>682.15671734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64976"/>
        <c:axId val="416648696"/>
      </c:barChart>
      <c:lineChart>
        <c:grouping val="standard"/>
        <c:varyColors val="0"/>
        <c:ser>
          <c:idx val="2"/>
          <c:order val="1"/>
          <c:tx>
            <c:strRef>
              <c:f>'% to sales &amp; mat''s rec'!$A$34</c:f>
              <c:strCache>
                <c:ptCount val="1"/>
                <c:pt idx="0">
                  <c:v>% IB Freight to Ma'l received</c:v>
                </c:pt>
              </c:strCache>
            </c:strRef>
          </c:tx>
          <c:spPr>
            <a:ln w="22225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'% to sales &amp; mat''s rec'!$C$31:$AR$31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Jan'15</c:v>
                </c:pt>
                <c:pt idx="4">
                  <c:v>Feb'15</c:v>
                </c:pt>
                <c:pt idx="5">
                  <c:v>Mar'15</c:v>
                </c:pt>
              </c:strCache>
            </c:strRef>
          </c:cat>
          <c:val>
            <c:numRef>
              <c:f>'% to sales &amp; mat''s rec'!$B$34:$AR$34</c:f>
              <c:numCache>
                <c:formatCode>0.00%</c:formatCode>
                <c:ptCount val="7"/>
                <c:pt idx="0">
                  <c:v>1.5369454948493431E-2</c:v>
                </c:pt>
                <c:pt idx="1">
                  <c:v>1.7362078322862129E-2</c:v>
                </c:pt>
                <c:pt idx="2">
                  <c:v>1.4978788714737798E-2</c:v>
                </c:pt>
                <c:pt idx="3">
                  <c:v>1.1463956452553299E-2</c:v>
                </c:pt>
                <c:pt idx="4">
                  <c:v>1.036675954843469E-2</c:v>
                </c:pt>
                <c:pt idx="5">
                  <c:v>1.3400256842255709E-2</c:v>
                </c:pt>
                <c:pt idx="6">
                  <c:v>1.0689412322191647E-2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'% to sales &amp; mat''s rec'!$A$36</c:f>
              <c:strCache>
                <c:ptCount val="1"/>
                <c:pt idx="0">
                  <c:v> %Target to Mat'l received</c:v>
                </c:pt>
              </c:strCache>
            </c:strRef>
          </c:tx>
          <c:spPr>
            <a:ln w="22225"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val>
            <c:numRef>
              <c:f>'% to sales &amp; mat''s rec'!$B$36:$AR$36</c:f>
              <c:numCache>
                <c:formatCode>0.00%</c:formatCode>
                <c:ptCount val="7"/>
                <c:pt idx="0">
                  <c:v>1.4999999999999999E-2</c:v>
                </c:pt>
                <c:pt idx="1">
                  <c:v>1.4E-2</c:v>
                </c:pt>
                <c:pt idx="2">
                  <c:v>1.2999999999999999E-2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43536"/>
        <c:axId val="415143928"/>
      </c:lineChart>
      <c:catAx>
        <c:axId val="2352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th-TH"/>
          </a:p>
        </c:txPr>
        <c:crossAx val="416648696"/>
        <c:crosses val="autoZero"/>
        <c:auto val="1"/>
        <c:lblAlgn val="ctr"/>
        <c:lblOffset val="100"/>
        <c:noMultiLvlLbl val="0"/>
      </c:catAx>
      <c:valAx>
        <c:axId val="416648696"/>
        <c:scaling>
          <c:orientation val="minMax"/>
          <c:max val="8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857584761708417E-2"/>
              <c:y val="0.26790285494907423"/>
            </c:manualLayout>
          </c:layout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th-TH"/>
          </a:p>
        </c:txPr>
        <c:crossAx val="235264976"/>
        <c:crosses val="autoZero"/>
        <c:crossBetween val="between"/>
        <c:majorUnit val="2000"/>
      </c:valAx>
      <c:catAx>
        <c:axId val="41514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5143928"/>
        <c:crosses val="autoZero"/>
        <c:auto val="1"/>
        <c:lblAlgn val="ctr"/>
        <c:lblOffset val="100"/>
        <c:noMultiLvlLbl val="0"/>
      </c:catAx>
      <c:valAx>
        <c:axId val="415143928"/>
        <c:scaling>
          <c:orientation val="minMax"/>
          <c:max val="3.0000000000000002E-2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th-TH"/>
          </a:p>
        </c:txPr>
        <c:crossAx val="415143536"/>
        <c:crosses val="max"/>
        <c:crossBetween val="between"/>
        <c:majorUnit val="1.0000000000000005E-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th-TH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th-TH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Inbound</a:t>
            </a:r>
            <a:r>
              <a:rPr lang="en-US"/>
              <a:t> Freight to Sales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1149106792748704"/>
          <c:y val="0.17423410518533464"/>
          <c:w val="0.71658459145398523"/>
          <c:h val="0.47785897369687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'% to sales &amp; mat''s rec'!$A$4</c:f>
              <c:strCache>
                <c:ptCount val="1"/>
                <c:pt idx="0">
                  <c:v>Sales (mB)</c:v>
                </c:pt>
              </c:strCache>
            </c:strRef>
          </c:tx>
          <c:invertIfNegative val="0"/>
          <c:cat>
            <c:strRef>
              <c:f>'% to sales &amp; mat''s rec'!$B$3:$AR$3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rec'!$B$4:$AR$4</c:f>
              <c:numCache>
                <c:formatCode>_(* #,##0.00_);_(* \(#,##0.00\);_(* "-"??_);_(@_)</c:formatCode>
                <c:ptCount val="7"/>
                <c:pt idx="0" formatCode="_(* #,##0.00_);_(* \(#,##0.00\);_(* &quot;-&quot;??_);_(@_)">
                  <c:v>7392.4897914999992</c:v>
                </c:pt>
                <c:pt idx="1">
                  <c:v>7738.8424949200007</c:v>
                </c:pt>
                <c:pt idx="2" formatCode="#,##0.00">
                  <c:v>8145.2515076400005</c:v>
                </c:pt>
                <c:pt idx="3" formatCode="_(* #,##0.00_);_(* \(#,##0.00\);_(* &quot;-&quot;??_);_(@_)">
                  <c:v>1397.4096787000001</c:v>
                </c:pt>
                <c:pt idx="4" formatCode="_(* #,##0.00_);_(* \(#,##0.00\);_(* &quot;-&quot;??_);_(@_)">
                  <c:v>267.90750678000001</c:v>
                </c:pt>
                <c:pt idx="5" formatCode="_(* #,##0.00_);_(* \(#,##0.00\);_(* &quot;-&quot;??_);_(@_)">
                  <c:v>457.52170233999999</c:v>
                </c:pt>
                <c:pt idx="6" formatCode="_(* #,##0.00_);_(* \(#,##0.00\);_(* &quot;-&quot;??_);_(@_)">
                  <c:v>671.98046958000009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145104"/>
        <c:axId val="415145496"/>
      </c:barChart>
      <c:lineChart>
        <c:grouping val="standard"/>
        <c:varyColors val="0"/>
        <c:ser>
          <c:idx val="1"/>
          <c:order val="1"/>
          <c:tx>
            <c:strRef>
              <c:f>'% to sales &amp; mat''s rec'!$A$35</c:f>
              <c:strCache>
                <c:ptCount val="1"/>
                <c:pt idx="0">
                  <c:v> %IB Freight to Sales</c:v>
                </c:pt>
              </c:strCache>
            </c:strRef>
          </c:tx>
          <c:spPr>
            <a:ln w="22225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'% to sales &amp; mat''s rec'!$B$31:$AR$31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rec'!$B$35:$AR$35</c:f>
              <c:numCache>
                <c:formatCode>0.00%</c:formatCode>
                <c:ptCount val="7"/>
                <c:pt idx="0">
                  <c:v>1.2159638029308736E-2</c:v>
                </c:pt>
                <c:pt idx="1">
                  <c:v>1.2855244031042708E-2</c:v>
                </c:pt>
                <c:pt idx="2">
                  <c:v>1.2896946400177739E-2</c:v>
                </c:pt>
                <c:pt idx="3">
                  <c:v>1.3428877877429289E-2</c:v>
                </c:pt>
                <c:pt idx="4">
                  <c:v>1.6842498906554901E-2</c:v>
                </c:pt>
                <c:pt idx="5">
                  <c:v>1.5215797577240673E-2</c:v>
                </c:pt>
                <c:pt idx="6">
                  <c:v>1.0851289211660483E-2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'% to sales &amp; mat''s rec'!$A$37</c:f>
              <c:strCache>
                <c:ptCount val="1"/>
                <c:pt idx="0">
                  <c:v> %Target to Sales</c:v>
                </c:pt>
              </c:strCache>
            </c:strRef>
          </c:tx>
          <c:spPr>
            <a:ln w="22225"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'% to sales &amp; mat''s rec'!$B$31:$W$31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'% to sales &amp; mat''s rec'!$B$37:$AR$37</c:f>
              <c:numCache>
                <c:formatCode>0.00%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45888"/>
        <c:axId val="415146280"/>
      </c:lineChart>
      <c:catAx>
        <c:axId val="4151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th-TH"/>
          </a:p>
        </c:txPr>
        <c:crossAx val="415145496"/>
        <c:crosses val="autoZero"/>
        <c:auto val="1"/>
        <c:lblAlgn val="ctr"/>
        <c:lblOffset val="100"/>
        <c:noMultiLvlLbl val="0"/>
      </c:catAx>
      <c:valAx>
        <c:axId val="415145496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 (mB)</a:t>
                </a:r>
              </a:p>
            </c:rich>
          </c:tx>
          <c:layout>
            <c:manualLayout>
              <c:xMode val="edge"/>
              <c:yMode val="edge"/>
              <c:x val="0.11779446296953838"/>
              <c:y val="0.27777582213988211"/>
            </c:manualLayout>
          </c:layout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th-TH"/>
          </a:p>
        </c:txPr>
        <c:crossAx val="415145104"/>
        <c:crosses val="autoZero"/>
        <c:crossBetween val="between"/>
        <c:majorUnit val="2000"/>
      </c:valAx>
      <c:catAx>
        <c:axId val="4151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5146280"/>
        <c:crosses val="autoZero"/>
        <c:auto val="1"/>
        <c:lblAlgn val="ctr"/>
        <c:lblOffset val="100"/>
        <c:noMultiLvlLbl val="0"/>
      </c:catAx>
      <c:valAx>
        <c:axId val="415146280"/>
        <c:scaling>
          <c:orientation val="minMax"/>
          <c:max val="3.0000000000000002E-2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th-TH"/>
          </a:p>
        </c:txPr>
        <c:crossAx val="415145888"/>
        <c:crosses val="max"/>
        <c:crossBetween val="between"/>
        <c:majorUnit val="1.0000000000000005E-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th-TH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th-TH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Outbound</a:t>
            </a:r>
            <a:r>
              <a:rPr lang="en-US" b="1" baseline="0"/>
              <a:t> Freight to Sales</a:t>
            </a:r>
            <a:endParaRPr lang="en-US" b="1"/>
          </a:p>
        </c:rich>
      </c:tx>
      <c:layout>
        <c:manualLayout>
          <c:xMode val="edge"/>
          <c:yMode val="edge"/>
          <c:x val="0.43171043739293141"/>
          <c:y val="5.43564251438269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782435129740623"/>
          <c:y val="0.13271098324247968"/>
          <c:w val="0.67523908531041565"/>
          <c:h val="0.46217746820109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'% to sales &amp; mat''s rec'!$A$4</c:f>
              <c:strCache>
                <c:ptCount val="1"/>
                <c:pt idx="0">
                  <c:v>Sales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to sales &amp; mat''s rec'!$B$3:$AE$3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rec'!$B$4:$AE$4</c:f>
              <c:numCache>
                <c:formatCode>_(* #,##0.00_);_(* \(#,##0.00\);_(* "-"??_);_(@_)</c:formatCode>
                <c:ptCount val="7"/>
                <c:pt idx="0" formatCode="_(* #,##0.00_);_(* \(#,##0.00\);_(* &quot;-&quot;??_);_(@_)">
                  <c:v>7392.4897914999992</c:v>
                </c:pt>
                <c:pt idx="1">
                  <c:v>7738.8424949200007</c:v>
                </c:pt>
                <c:pt idx="2" formatCode="#,##0.00">
                  <c:v>8145.2515076400005</c:v>
                </c:pt>
                <c:pt idx="3" formatCode="_(* #,##0.00_);_(* \(#,##0.00\);_(* &quot;-&quot;??_);_(@_)">
                  <c:v>1397.4096787000001</c:v>
                </c:pt>
                <c:pt idx="4" formatCode="_(* #,##0.00_);_(* \(#,##0.00\);_(* &quot;-&quot;??_);_(@_)">
                  <c:v>267.90750678000001</c:v>
                </c:pt>
                <c:pt idx="5" formatCode="_(* #,##0.00_);_(* \(#,##0.00\);_(* &quot;-&quot;??_);_(@_)">
                  <c:v>457.52170233999999</c:v>
                </c:pt>
                <c:pt idx="6" formatCode="_(* #,##0.00_);_(* \(#,##0.00\);_(* &quot;-&quot;??_);_(@_)">
                  <c:v>671.98046958000009</c:v>
                </c:pt>
              </c:numCache>
            </c:numRef>
          </c:val>
        </c:ser>
        <c:ser>
          <c:idx val="1"/>
          <c:order val="1"/>
          <c:tx>
            <c:strRef>
              <c:f>'% to sales &amp; mat''s rec'!$A$5</c:f>
              <c:strCache>
                <c:ptCount val="1"/>
                <c:pt idx="0">
                  <c:v>Outbound Freight 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to sales &amp; mat''s rec'!$B$3:$AE$3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rec'!$B$5:$AE$5</c:f>
            </c:numRef>
          </c:val>
        </c:ser>
        <c:ser>
          <c:idx val="2"/>
          <c:order val="2"/>
          <c:tx>
            <c:strRef>
              <c:f>'% to sales &amp; mat''s rec'!$A$6</c:f>
              <c:strCache>
                <c:ptCount val="1"/>
                <c:pt idx="0">
                  <c:v>AXC (mB)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'% to sales &amp; mat''s rec'!$B$3:$AE$3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rec'!$B$6:$AE$6</c:f>
            </c:numRef>
          </c:val>
        </c:ser>
        <c:ser>
          <c:idx val="3"/>
          <c:order val="3"/>
          <c:tx>
            <c:strRef>
              <c:f>'% to sales &amp; mat''s rec'!$A$7</c:f>
              <c:strCache>
                <c:ptCount val="1"/>
                <c:pt idx="0">
                  <c:v>Other Customer (mB)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'% to sales &amp; mat''s rec'!$B$3:$AE$3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rec'!$B$7:$AE$7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222744"/>
        <c:axId val="238223136"/>
      </c:barChart>
      <c:lineChart>
        <c:grouping val="standard"/>
        <c:varyColors val="0"/>
        <c:ser>
          <c:idx val="4"/>
          <c:order val="4"/>
          <c:tx>
            <c:strRef>
              <c:f>'% to sales &amp; mat''s rec'!$A$8</c:f>
              <c:strCache>
                <c:ptCount val="1"/>
                <c:pt idx="0">
                  <c:v>% OB Freight to Sales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'% to sales &amp; mat''s rec'!$B$3:$AE$3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rec'!$B$8:$AE$8</c:f>
              <c:numCache>
                <c:formatCode>0.00%</c:formatCode>
                <c:ptCount val="7"/>
                <c:pt idx="0">
                  <c:v>1.1830926043423539E-2</c:v>
                </c:pt>
                <c:pt idx="1">
                  <c:v>1.3363064805606829E-2</c:v>
                </c:pt>
                <c:pt idx="2">
                  <c:v>1.1313840723464738E-2</c:v>
                </c:pt>
                <c:pt idx="3">
                  <c:v>1.0858667734515956E-2</c:v>
                </c:pt>
                <c:pt idx="4">
                  <c:v>8.5788860776019795E-3</c:v>
                </c:pt>
                <c:pt idx="5">
                  <c:v>1.1595777539875989E-2</c:v>
                </c:pt>
                <c:pt idx="6">
                  <c:v>1.1265713622200357E-2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'% to sales &amp; mat''s rec'!$A$9</c:f>
              <c:strCache>
                <c:ptCount val="1"/>
                <c:pt idx="0">
                  <c:v>% OB Freight AXC to Sales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'% to sales &amp; mat''s rec'!$B$3:$AE$3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rec'!$B$9:$AE$9</c:f>
              <c:numCache>
                <c:formatCode>0.00%</c:formatCode>
                <c:ptCount val="7"/>
                <c:pt idx="3">
                  <c:v>9.9862714511768317E-3</c:v>
                </c:pt>
                <c:pt idx="4">
                  <c:v>7.8944933847515837E-3</c:v>
                </c:pt>
                <c:pt idx="5">
                  <c:v>1.0570769572818949E-2</c:v>
                </c:pt>
                <c:pt idx="6">
                  <c:v>1.0422269942424595E-2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'% to sales &amp; mat''s rec'!$A$10</c:f>
              <c:strCache>
                <c:ptCount val="1"/>
                <c:pt idx="0">
                  <c:v>% OB Freight ROC to Sales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'% to sales &amp; mat''s rec'!$B$3:$AE$3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rec'!$B$10:$AE$10</c:f>
              <c:numCache>
                <c:formatCode>0.00%</c:formatCode>
                <c:ptCount val="7"/>
                <c:pt idx="3">
                  <c:v>8.7239628333912452E-4</c:v>
                </c:pt>
                <c:pt idx="4">
                  <c:v>6.8439269285039601E-4</c:v>
                </c:pt>
                <c:pt idx="5">
                  <c:v>1.0250079670570407E-3</c:v>
                </c:pt>
                <c:pt idx="6">
                  <c:v>8.4344367977576295E-4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'% to sales &amp; mat''s rec'!$A$11</c:f>
              <c:strCache>
                <c:ptCount val="1"/>
                <c:pt idx="0">
                  <c:v>%Target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'% to sales &amp; mat''s rec'!$B$3:$AE$3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rec'!$B$11:$AE$11</c:f>
              <c:numCache>
                <c:formatCode>0.00%</c:formatCode>
                <c:ptCount val="7"/>
                <c:pt idx="0">
                  <c:v>1.4999999999999999E-2</c:v>
                </c:pt>
                <c:pt idx="1">
                  <c:v>1.4E-2</c:v>
                </c:pt>
                <c:pt idx="2">
                  <c:v>1.2999999999999999E-2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23920"/>
        <c:axId val="238223528"/>
      </c:lineChart>
      <c:catAx>
        <c:axId val="23822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8223136"/>
        <c:crosses val="autoZero"/>
        <c:auto val="1"/>
        <c:lblAlgn val="ctr"/>
        <c:lblOffset val="100"/>
        <c:noMultiLvlLbl val="0"/>
      </c:catAx>
      <c:valAx>
        <c:axId val="2382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8222744"/>
        <c:crosses val="autoZero"/>
        <c:crossBetween val="between"/>
        <c:majorUnit val="2000"/>
      </c:valAx>
      <c:valAx>
        <c:axId val="2382235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8223920"/>
        <c:crosses val="max"/>
        <c:crossBetween val="between"/>
        <c:majorUnit val="1.0000000000000005E-2"/>
      </c:valAx>
      <c:catAx>
        <c:axId val="23822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822352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Freight Spending to Sales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5376443041601354"/>
          <c:y val="0.13755122795672811"/>
          <c:w val="0.64056848741941363"/>
          <c:h val="0.426621006693689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'% to sales &amp; mat''s rec'!$A$59</c:f>
              <c:strCache>
                <c:ptCount val="1"/>
                <c:pt idx="0">
                  <c:v>Sales (mB)</c:v>
                </c:pt>
              </c:strCache>
            </c:strRef>
          </c:tx>
          <c:invertIfNegative val="0"/>
          <c:cat>
            <c:strRef>
              <c:f>'% to sales &amp; mat''s rec'!$B$58:$AE$58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rec'!$B$59:$AE$59</c:f>
              <c:numCache>
                <c:formatCode>_(* #,##0.00_);_(* \(#,##0.00\);_(* "-"??_);_(@_)</c:formatCode>
                <c:ptCount val="7"/>
                <c:pt idx="0" formatCode="_(* #,##0.00_);_(* \(#,##0.00\);_(* &quot;-&quot;??_);_(@_)">
                  <c:v>7392.4897914999992</c:v>
                </c:pt>
                <c:pt idx="1">
                  <c:v>7738.8424949200007</c:v>
                </c:pt>
                <c:pt idx="2" formatCode="#,##0.00">
                  <c:v>8145.2515076400005</c:v>
                </c:pt>
                <c:pt idx="3" formatCode="#,##0.00">
                  <c:v>1397.4096787000001</c:v>
                </c:pt>
                <c:pt idx="4" formatCode="#,##0.00">
                  <c:v>267.90750678000001</c:v>
                </c:pt>
                <c:pt idx="5" formatCode="#,##0.00">
                  <c:v>457.52170233999999</c:v>
                </c:pt>
                <c:pt idx="6" formatCode="#,##0.00">
                  <c:v>671.98046958000009</c:v>
                </c:pt>
              </c:numCache>
            </c:numRef>
          </c:val>
        </c:ser>
        <c:ser>
          <c:idx val="1"/>
          <c:order val="1"/>
          <c:tx>
            <c:strRef>
              <c:f>'% to sales &amp; mat''s rec'!$A$60</c:f>
              <c:strCache>
                <c:ptCount val="1"/>
                <c:pt idx="0">
                  <c:v>Inbound Freight Spending</c:v>
                </c:pt>
              </c:strCache>
            </c:strRef>
          </c:tx>
          <c:invertIfNegative val="0"/>
          <c:cat>
            <c:strRef>
              <c:f>'% to sales &amp; mat''s rec'!$B$58:$AE$58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rec'!$B$60:$AE$60</c:f>
            </c:numRef>
          </c:val>
        </c:ser>
        <c:ser>
          <c:idx val="2"/>
          <c:order val="2"/>
          <c:tx>
            <c:strRef>
              <c:f>'% to sales &amp; mat''s rec'!$A$61</c:f>
              <c:strCache>
                <c:ptCount val="1"/>
                <c:pt idx="0">
                  <c:v>Outbound Freight Spending</c:v>
                </c:pt>
              </c:strCache>
            </c:strRef>
          </c:tx>
          <c:invertIfNegative val="0"/>
          <c:cat>
            <c:strRef>
              <c:f>'% to sales &amp; mat''s rec'!$B$58:$AE$58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rec'!$B$61:$AE$61</c:f>
            </c:numRef>
          </c:val>
        </c:ser>
        <c:ser>
          <c:idx val="3"/>
          <c:order val="3"/>
          <c:tx>
            <c:strRef>
              <c:f>'% to sales &amp; mat''s rec'!$A$62</c:f>
              <c:strCache>
                <c:ptCount val="1"/>
                <c:pt idx="0">
                  <c:v>Total Freight Spending (mB)</c:v>
                </c:pt>
              </c:strCache>
            </c:strRef>
          </c:tx>
          <c:invertIfNegative val="0"/>
          <c:cat>
            <c:strRef>
              <c:f>'% to sales &amp; mat''s rec'!$B$58:$AE$58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rec'!$B$62:$AE$62</c:f>
              <c:numCache>
                <c:formatCode>_(* #,##0.00_);_(* \(#,##0.00\);_(* "-"??_);_(@_)</c:formatCode>
                <c:ptCount val="7"/>
                <c:pt idx="0">
                  <c:v>177.35</c:v>
                </c:pt>
                <c:pt idx="1">
                  <c:v>202.89936257000002</c:v>
                </c:pt>
                <c:pt idx="2" formatCode="#,##0.00">
                  <c:v>197.20295032000001</c:v>
                </c:pt>
                <c:pt idx="3" formatCode="#,##0.00">
                  <c:v>33.939651310000002</c:v>
                </c:pt>
                <c:pt idx="4" formatCode="_(* #,##0.00_);_(* \(#,##0.00\);_(* &quot;-&quot;??_);_(@_)">
                  <c:v>6.8105798699999998</c:v>
                </c:pt>
                <c:pt idx="5" formatCode="_(* #,##0.00_);_(* \(#,##0.00\);_(* &quot;-&quot;??_);_(@_)">
                  <c:v>12.266877490000001</c:v>
                </c:pt>
                <c:pt idx="6" formatCode="_(* #,##0.00_);_(* \(#,##0.00\);_(* &quot;-&quot;??_);_(@_)">
                  <c:v>14.86219395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225096"/>
        <c:axId val="238225488"/>
      </c:barChart>
      <c:lineChart>
        <c:grouping val="standard"/>
        <c:varyColors val="0"/>
        <c:ser>
          <c:idx val="4"/>
          <c:order val="4"/>
          <c:tx>
            <c:strRef>
              <c:f>'% to sales &amp; mat''s rec'!$A$63</c:f>
              <c:strCache>
                <c:ptCount val="1"/>
                <c:pt idx="0">
                  <c:v>%Total Freight to Sales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'% to sales &amp; mat''s rec'!$B$58:$AE$58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rec'!$B$63:$AE$63</c:f>
              <c:numCache>
                <c:formatCode>0.00%</c:formatCode>
                <c:ptCount val="7"/>
                <c:pt idx="0">
                  <c:v>2.3990564072732277E-2</c:v>
                </c:pt>
                <c:pt idx="1">
                  <c:v>2.6218308836649541E-2</c:v>
                </c:pt>
                <c:pt idx="2">
                  <c:v>2.4210787123642479E-2</c:v>
                </c:pt>
                <c:pt idx="3">
                  <c:v>0</c:v>
                </c:pt>
                <c:pt idx="4">
                  <c:v>2.5421384984156879E-2</c:v>
                </c:pt>
                <c:pt idx="5">
                  <c:v>2.6811575117116664E-2</c:v>
                </c:pt>
                <c:pt idx="6">
                  <c:v>2.2117002833860842E-2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'% to sales &amp; mat''s rec'!$A$64</c:f>
              <c:strCache>
                <c:ptCount val="1"/>
                <c:pt idx="0">
                  <c:v>%Target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cat>
            <c:strRef>
              <c:f>'% to sales &amp; mat''s rec'!$B$58:$AE$58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Jan'15</c:v>
                </c:pt>
                <c:pt idx="5">
                  <c:v>Feb'15</c:v>
                </c:pt>
                <c:pt idx="6">
                  <c:v>Mar'15</c:v>
                </c:pt>
              </c:strCache>
            </c:strRef>
          </c:cat>
          <c:val>
            <c:numRef>
              <c:f>'% to sales &amp; mat''s rec'!$B$64:$AE$64</c:f>
              <c:numCache>
                <c:formatCode>0.00%</c:formatCode>
                <c:ptCount val="7"/>
                <c:pt idx="0">
                  <c:v>2.5000000000000001E-2</c:v>
                </c:pt>
                <c:pt idx="1">
                  <c:v>2.4E-2</c:v>
                </c:pt>
                <c:pt idx="2">
                  <c:v>2.3E-2</c:v>
                </c:pt>
                <c:pt idx="3">
                  <c:v>2.1999999999999999E-2</c:v>
                </c:pt>
                <c:pt idx="4">
                  <c:v>2.1999999999999999E-2</c:v>
                </c:pt>
                <c:pt idx="5">
                  <c:v>2.1999999999999999E-2</c:v>
                </c:pt>
                <c:pt idx="6">
                  <c:v>2.1999999999999999E-2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26272"/>
        <c:axId val="238225880"/>
      </c:lineChart>
      <c:catAx>
        <c:axId val="23822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225488"/>
        <c:crosses val="autoZero"/>
        <c:auto val="1"/>
        <c:lblAlgn val="ctr"/>
        <c:lblOffset val="100"/>
        <c:noMultiLvlLbl val="0"/>
      </c:catAx>
      <c:valAx>
        <c:axId val="23822548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38225096"/>
        <c:crosses val="autoZero"/>
        <c:crossBetween val="between"/>
        <c:majorUnit val="2000"/>
      </c:valAx>
      <c:valAx>
        <c:axId val="2382258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38226272"/>
        <c:crosses val="max"/>
        <c:crossBetween val="between"/>
        <c:majorUnit val="1.0000000000000005E-2"/>
      </c:valAx>
      <c:catAx>
        <c:axId val="23822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8225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Inbound Freight</a:t>
            </a:r>
            <a:r>
              <a:rPr lang="en-US" b="1" baseline="0"/>
              <a:t> to Sales, Mat'l received, Inventory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to sales-mat''s rec-inventory'!$A$4</c:f>
              <c:strCache>
                <c:ptCount val="1"/>
                <c:pt idx="0">
                  <c:v>Sale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to sales-mat''s rec-inventory'!$B$3:$E$3</c:f>
              <c:strCache>
                <c:ptCount val="3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</c:strCache>
            </c:strRef>
          </c:cat>
          <c:val>
            <c:numRef>
              <c:f>'% to sales-mat''s rec-inventory'!$B$4:$E$4</c:f>
              <c:numCache>
                <c:formatCode>_(* #,##0.00_);_(* \(#,##0.00\);_(* "-"??_);_(@_)</c:formatCode>
                <c:ptCount val="3"/>
                <c:pt idx="0">
                  <c:v>267.91000000000003</c:v>
                </c:pt>
                <c:pt idx="1">
                  <c:v>457.52</c:v>
                </c:pt>
                <c:pt idx="2">
                  <c:v>671.98046958000009</c:v>
                </c:pt>
              </c:numCache>
            </c:numRef>
          </c:val>
        </c:ser>
        <c:ser>
          <c:idx val="1"/>
          <c:order val="1"/>
          <c:tx>
            <c:strRef>
              <c:f>'% to sales-mat''s rec-inventory'!$A$5</c:f>
              <c:strCache>
                <c:ptCount val="1"/>
                <c:pt idx="0">
                  <c:v>Materials received 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to sales-mat''s rec-inventory'!$B$3:$E$3</c:f>
              <c:strCache>
                <c:ptCount val="3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</c:strCache>
            </c:strRef>
          </c:cat>
          <c:val>
            <c:numRef>
              <c:f>'% to sales-mat''s rec-inventory'!$B$5:$E$5</c:f>
              <c:numCache>
                <c:formatCode>#,##0.00</c:formatCode>
                <c:ptCount val="3"/>
                <c:pt idx="0">
                  <c:v>435.25962658999998</c:v>
                </c:pt>
                <c:pt idx="1">
                  <c:v>519.50926701999981</c:v>
                </c:pt>
                <c:pt idx="2">
                  <c:v>682.15671734</c:v>
                </c:pt>
              </c:numCache>
            </c:numRef>
          </c:val>
        </c:ser>
        <c:ser>
          <c:idx val="2"/>
          <c:order val="2"/>
          <c:tx>
            <c:strRef>
              <c:f>'% to sales-mat''s rec-inventory'!$A$6</c:f>
              <c:strCache>
                <c:ptCount val="1"/>
                <c:pt idx="0">
                  <c:v>Inventory (mB)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'% to sales-mat''s rec-inventory'!$B$3:$E$3</c:f>
              <c:strCache>
                <c:ptCount val="3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</c:strCache>
            </c:strRef>
          </c:cat>
          <c:val>
            <c:numRef>
              <c:f>'% to sales-mat''s rec-inventory'!$B$6:$E$6</c:f>
              <c:numCache>
                <c:formatCode>#,##0.00</c:formatCode>
                <c:ptCount val="3"/>
                <c:pt idx="0">
                  <c:v>741.29345699999999</c:v>
                </c:pt>
                <c:pt idx="1">
                  <c:v>910.84278700000004</c:v>
                </c:pt>
                <c:pt idx="2">
                  <c:v>997.82249999999999</c:v>
                </c:pt>
              </c:numCache>
            </c:numRef>
          </c:val>
        </c:ser>
        <c:ser>
          <c:idx val="3"/>
          <c:order val="3"/>
          <c:tx>
            <c:strRef>
              <c:f>'% to sales-mat''s rec-inventory'!$A$7</c:f>
              <c:strCache>
                <c:ptCount val="1"/>
                <c:pt idx="0">
                  <c:v>Inbound Freight (mB)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'% to sales-mat''s rec-inventory'!$B$3:$E$3</c:f>
              <c:strCache>
                <c:ptCount val="3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</c:strCache>
            </c:strRef>
          </c:cat>
          <c:val>
            <c:numRef>
              <c:f>'% to sales-mat''s rec-inventory'!$B$7:$E$7</c:f>
              <c:numCache>
                <c:formatCode>_(* #,##0.00_);_(* \(#,##0.00\);_(* "-"??_);_(@_)</c:formatCode>
                <c:ptCount val="3"/>
                <c:pt idx="0">
                  <c:v>4.5122318899999998</c:v>
                </c:pt>
                <c:pt idx="1">
                  <c:v>6.9615576100000007</c:v>
                </c:pt>
                <c:pt idx="2">
                  <c:v>7.2918544199999999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8227448"/>
        <c:axId val="238227840"/>
      </c:barChart>
      <c:lineChart>
        <c:grouping val="standard"/>
        <c:varyColors val="0"/>
        <c:ser>
          <c:idx val="4"/>
          <c:order val="4"/>
          <c:tx>
            <c:strRef>
              <c:f>'% to sales-mat''s rec-inventory'!$A$8</c:f>
              <c:strCache>
                <c:ptCount val="1"/>
                <c:pt idx="0">
                  <c:v>%IB Freight to Sales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'% to sales-mat''s rec-inventory'!$B$3:$E$3</c:f>
              <c:strCache>
                <c:ptCount val="3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</c:strCache>
            </c:strRef>
          </c:cat>
          <c:val>
            <c:numRef>
              <c:f>'% to sales-mat''s rec-inventory'!$B$8:$E$8</c:f>
              <c:numCache>
                <c:formatCode>0.00%</c:formatCode>
                <c:ptCount val="3"/>
                <c:pt idx="0">
                  <c:v>1.6842342167145682E-2</c:v>
                </c:pt>
                <c:pt idx="1">
                  <c:v>1.5215854192166464E-2</c:v>
                </c:pt>
                <c:pt idx="2">
                  <c:v>1.0851289211660483E-2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'% to sales-mat''s rec-inventory'!$A$9</c:f>
              <c:strCache>
                <c:ptCount val="1"/>
                <c:pt idx="0">
                  <c:v>%IB Freight to Mat'l received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'% to sales-mat''s rec-inventory'!$B$3:$E$3</c:f>
              <c:strCache>
                <c:ptCount val="3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</c:strCache>
            </c:strRef>
          </c:cat>
          <c:val>
            <c:numRef>
              <c:f>'% to sales-mat''s rec-inventory'!$B$9:$E$9</c:f>
              <c:numCache>
                <c:formatCode>0.00%</c:formatCode>
                <c:ptCount val="3"/>
                <c:pt idx="0">
                  <c:v>1.036675954843469E-2</c:v>
                </c:pt>
                <c:pt idx="1">
                  <c:v>1.3400256842255709E-2</c:v>
                </c:pt>
                <c:pt idx="2">
                  <c:v>1.0689412322191647E-2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'% to sales-mat''s rec-inventory'!$A$10</c:f>
              <c:strCache>
                <c:ptCount val="1"/>
                <c:pt idx="0">
                  <c:v>%IB Freight to Inventory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'% to sales-mat''s rec-inventory'!$B$3:$E$3</c:f>
              <c:strCache>
                <c:ptCount val="3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</c:strCache>
            </c:strRef>
          </c:cat>
          <c:val>
            <c:numRef>
              <c:f>'% to sales-mat''s rec-inventory'!$B$10:$E$10</c:f>
              <c:numCache>
                <c:formatCode>0.00%</c:formatCode>
                <c:ptCount val="3"/>
                <c:pt idx="0">
                  <c:v>6.0869711547986861E-3</c:v>
                </c:pt>
                <c:pt idx="1">
                  <c:v>7.6429848370748532E-3</c:v>
                </c:pt>
                <c:pt idx="2">
                  <c:v>7.3077670828228464E-3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28624"/>
        <c:axId val="238228232"/>
      </c:lineChart>
      <c:catAx>
        <c:axId val="23822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8227840"/>
        <c:crosses val="autoZero"/>
        <c:auto val="1"/>
        <c:lblAlgn val="ctr"/>
        <c:lblOffset val="100"/>
        <c:noMultiLvlLbl val="0"/>
      </c:catAx>
      <c:valAx>
        <c:axId val="23822784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8227448"/>
        <c:crosses val="autoZero"/>
        <c:crossBetween val="between"/>
        <c:majorUnit val="200"/>
      </c:valAx>
      <c:valAx>
        <c:axId val="2382282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8228624"/>
        <c:crosses val="max"/>
        <c:crossBetween val="between"/>
        <c:majorUnit val="5.0000000000000096E-3"/>
      </c:valAx>
      <c:catAx>
        <c:axId val="23822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82282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by</a:t>
            </a:r>
            <a:r>
              <a:rPr lang="en-US" baseline="0"/>
              <a:t> Element 2015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'Cost by element 2015'!$S$38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Lbl>
              <c:idx val="8"/>
              <c:layout>
                <c:manualLayout>
                  <c:x val="0.1457331271091114"/>
                  <c:y val="4.66125120435894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'Cost by element 2015'!$P$39:$P$47</c:f>
              <c:strCache>
                <c:ptCount val="9"/>
                <c:pt idx="0">
                  <c:v>FREIGHT</c:v>
                </c:pt>
                <c:pt idx="1">
                  <c:v>FUEL</c:v>
                </c:pt>
                <c:pt idx="2">
                  <c:v>SECURITY</c:v>
                </c:pt>
                <c:pt idx="3">
                  <c:v>CUSTOMS CLEARANCE</c:v>
                </c:pt>
                <c:pt idx="4">
                  <c:v>CUSTOMS OT</c:v>
                </c:pt>
                <c:pt idx="5">
                  <c:v>STORAGE FEE</c:v>
                </c:pt>
                <c:pt idx="6">
                  <c:v>WH Handling</c:v>
                </c:pt>
                <c:pt idx="7">
                  <c:v>EDI FEE</c:v>
                </c:pt>
                <c:pt idx="8">
                  <c:v>INSURANCE</c:v>
                </c:pt>
              </c:strCache>
            </c:strRef>
          </c:cat>
          <c:val>
            <c:numRef>
              <c:f>'Cost by element 2015'!$S$39:$S$47</c:f>
              <c:numCache>
                <c:formatCode>_(* #,##0.00_);_(* \(#,##0.00\);_(* "-"??_);_(@_)</c:formatCode>
                <c:ptCount val="9"/>
                <c:pt idx="0">
                  <c:v>26897557.131099999</c:v>
                </c:pt>
                <c:pt idx="1">
                  <c:v>4544263.9015999995</c:v>
                </c:pt>
                <c:pt idx="2">
                  <c:v>680843.82</c:v>
                </c:pt>
                <c:pt idx="3">
                  <c:v>3480779.4950000001</c:v>
                </c:pt>
                <c:pt idx="4">
                  <c:v>123100</c:v>
                </c:pt>
                <c:pt idx="5">
                  <c:v>1143822.6299999985</c:v>
                </c:pt>
                <c:pt idx="6">
                  <c:v>873673.33000000007</c:v>
                </c:pt>
                <c:pt idx="7">
                  <c:v>707781</c:v>
                </c:pt>
                <c:pt idx="8">
                  <c:v>136784.93</c:v>
                </c:pt>
              </c:numCache>
            </c:numRef>
          </c:val>
        </c:ser>
        <c:ser>
          <c:idx val="1"/>
          <c:order val="1"/>
          <c:tx>
            <c:strRef>
              <c:f>'Cost by element 2015'!$R$38</c:f>
              <c:strCache>
                <c:ptCount val="1"/>
                <c:pt idx="0">
                  <c:v>OUTBOUND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'Cost by element 2015'!$P$39:$P$47</c:f>
              <c:strCache>
                <c:ptCount val="9"/>
                <c:pt idx="0">
                  <c:v>FREIGHT</c:v>
                </c:pt>
                <c:pt idx="1">
                  <c:v>FUEL</c:v>
                </c:pt>
                <c:pt idx="2">
                  <c:v>SECURITY</c:v>
                </c:pt>
                <c:pt idx="3">
                  <c:v>CUSTOMS CLEARANCE</c:v>
                </c:pt>
                <c:pt idx="4">
                  <c:v>CUSTOMS OT</c:v>
                </c:pt>
                <c:pt idx="5">
                  <c:v>STORAGE FEE</c:v>
                </c:pt>
                <c:pt idx="6">
                  <c:v>WH Handling</c:v>
                </c:pt>
                <c:pt idx="7">
                  <c:v>EDI FEE</c:v>
                </c:pt>
                <c:pt idx="8">
                  <c:v>INSURANCE</c:v>
                </c:pt>
              </c:strCache>
            </c:strRef>
          </c:cat>
          <c:val>
            <c:numRef>
              <c:f>'Cost by element 2015'!$R$39:$R$47</c:f>
              <c:numCache>
                <c:formatCode>_(* #,##0.00_);_(* \(#,##0.00\);_(* "-"??_);_(@_)</c:formatCode>
                <c:ptCount val="9"/>
                <c:pt idx="0">
                  <c:v>12163357.77</c:v>
                </c:pt>
                <c:pt idx="1">
                  <c:v>1428689.9000000001</c:v>
                </c:pt>
                <c:pt idx="2">
                  <c:v>187672.95999999999</c:v>
                </c:pt>
                <c:pt idx="3">
                  <c:v>1561986.02</c:v>
                </c:pt>
                <c:pt idx="4">
                  <c:v>8600</c:v>
                </c:pt>
                <c:pt idx="5">
                  <c:v>0</c:v>
                </c:pt>
                <c:pt idx="6">
                  <c:v>0</c:v>
                </c:pt>
                <c:pt idx="7">
                  <c:v>55781</c:v>
                </c:pt>
                <c:pt idx="8">
                  <c:v>55316.72</c:v>
                </c:pt>
              </c:numCache>
            </c:numRef>
          </c:val>
        </c:ser>
        <c:ser>
          <c:idx val="2"/>
          <c:order val="2"/>
          <c:tx>
            <c:strRef>
              <c:f>'Cost by element 2015'!$S$38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'Cost by element 2015'!$P$39:$P$47</c:f>
              <c:strCache>
                <c:ptCount val="9"/>
                <c:pt idx="0">
                  <c:v>FREIGHT</c:v>
                </c:pt>
                <c:pt idx="1">
                  <c:v>FUEL</c:v>
                </c:pt>
                <c:pt idx="2">
                  <c:v>SECURITY</c:v>
                </c:pt>
                <c:pt idx="3">
                  <c:v>CUSTOMS CLEARANCE</c:v>
                </c:pt>
                <c:pt idx="4">
                  <c:v>CUSTOMS OT</c:v>
                </c:pt>
                <c:pt idx="5">
                  <c:v>STORAGE FEE</c:v>
                </c:pt>
                <c:pt idx="6">
                  <c:v>WH Handling</c:v>
                </c:pt>
                <c:pt idx="7">
                  <c:v>EDI FEE</c:v>
                </c:pt>
                <c:pt idx="8">
                  <c:v>INSURANCE</c:v>
                </c:pt>
              </c:strCache>
            </c:strRef>
          </c:cat>
          <c:val>
            <c:numRef>
              <c:f>'Cost by element 2015'!$S$39:$S$47</c:f>
              <c:numCache>
                <c:formatCode>_(* #,##0.00_);_(* \(#,##0.00\);_(* "-"??_);_(@_)</c:formatCode>
                <c:ptCount val="9"/>
                <c:pt idx="0">
                  <c:v>26897557.131099999</c:v>
                </c:pt>
                <c:pt idx="1">
                  <c:v>4544263.9015999995</c:v>
                </c:pt>
                <c:pt idx="2">
                  <c:v>680843.82</c:v>
                </c:pt>
                <c:pt idx="3">
                  <c:v>3480779.4950000001</c:v>
                </c:pt>
                <c:pt idx="4">
                  <c:v>123100</c:v>
                </c:pt>
                <c:pt idx="5">
                  <c:v>1143822.6299999985</c:v>
                </c:pt>
                <c:pt idx="6">
                  <c:v>873673.33000000007</c:v>
                </c:pt>
                <c:pt idx="7">
                  <c:v>707781</c:v>
                </c:pt>
                <c:pt idx="8">
                  <c:v>136784.93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</a:t>
            </a:r>
            <a:r>
              <a:rPr lang="en-US" baseline="0"/>
              <a:t> Shipment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Shpt &amp; Tonnage SVI'!$A$4</c:f>
              <c:strCache>
                <c:ptCount val="1"/>
                <c:pt idx="0">
                  <c:v>Inbound</c:v>
                </c:pt>
              </c:strCache>
            </c:strRef>
          </c:tx>
          <c:spPr>
            <a:ln w="22225"/>
          </c:spPr>
          <c:marker>
            <c:symbol val="diamond"/>
            <c:size val="6"/>
          </c:marker>
          <c:cat>
            <c:strRef>
              <c:f>'No Shpt &amp; Tonnage SVI'!$B$3:$D$3</c:f>
              <c:strCache>
                <c:ptCount val="3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</c:strCache>
            </c:strRef>
          </c:cat>
          <c:val>
            <c:numRef>
              <c:f>'No Shpt &amp; Tonnage SVI'!$B$4:$D$4</c:f>
              <c:numCache>
                <c:formatCode>_-* #,##0_-;\-* #,##0_-;_-* "-"??_-;_-@_-</c:formatCode>
                <c:ptCount val="3"/>
                <c:pt idx="0">
                  <c:v>1086</c:v>
                </c:pt>
                <c:pt idx="1">
                  <c:v>1198</c:v>
                </c:pt>
                <c:pt idx="2">
                  <c:v>1046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 Shpt &amp; Tonnage SVI'!$A$5</c:f>
              <c:strCache>
                <c:ptCount val="1"/>
                <c:pt idx="0">
                  <c:v>Outbound</c:v>
                </c:pt>
              </c:strCache>
            </c:strRef>
          </c:tx>
          <c:spPr>
            <a:ln w="25400"/>
          </c:spPr>
          <c:marker>
            <c:symbol val="diamond"/>
            <c:size val="6"/>
          </c:marker>
          <c:cat>
            <c:strRef>
              <c:f>'No Shpt &amp; Tonnage SVI'!$B$3:$D$3</c:f>
              <c:strCache>
                <c:ptCount val="3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</c:strCache>
            </c:strRef>
          </c:cat>
          <c:val>
            <c:numRef>
              <c:f>'No Shpt &amp; Tonnage SVI'!$B$5:$D$5</c:f>
              <c:numCache>
                <c:formatCode>_-* #,##0_-;\-* #,##0_-;_-* "-"??_-;_-@_-</c:formatCode>
                <c:ptCount val="3"/>
                <c:pt idx="0">
                  <c:v>80</c:v>
                </c:pt>
                <c:pt idx="1">
                  <c:v>97</c:v>
                </c:pt>
                <c:pt idx="2">
                  <c:v>146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 Shpt &amp; Tonnage SVI'!$A$6</c:f>
              <c:strCache>
                <c:ptCount val="1"/>
                <c:pt idx="0">
                  <c:v>Total shipment 2015</c:v>
                </c:pt>
              </c:strCache>
            </c:strRef>
          </c:tx>
          <c:spPr>
            <a:ln w="22225">
              <a:solidFill>
                <a:srgbClr val="00B050"/>
              </a:solidFill>
            </a:ln>
          </c:spPr>
          <c:marker>
            <c:symbol val="diamond"/>
            <c:size val="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'No Shpt &amp; Tonnage SVI'!$B$3:$D$3</c:f>
              <c:strCache>
                <c:ptCount val="3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</c:strCache>
            </c:strRef>
          </c:cat>
          <c:val>
            <c:numRef>
              <c:f>'No Shpt &amp; Tonnage SVI'!$B$6:$D$6</c:f>
              <c:numCache>
                <c:formatCode>_-* #,##0_-;\-* #,##0_-;_-* "-"??_-;_-@_-</c:formatCode>
                <c:ptCount val="3"/>
                <c:pt idx="0">
                  <c:v>1166</c:v>
                </c:pt>
                <c:pt idx="1">
                  <c:v>1295</c:v>
                </c:pt>
                <c:pt idx="2">
                  <c:v>1192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30192"/>
        <c:axId val="238078112"/>
      </c:lineChart>
      <c:catAx>
        <c:axId val="23823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078112"/>
        <c:crosses val="autoZero"/>
        <c:auto val="1"/>
        <c:lblAlgn val="ctr"/>
        <c:lblOffset val="100"/>
        <c:noMultiLvlLbl val="0"/>
      </c:catAx>
      <c:valAx>
        <c:axId val="2380781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382301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Tonnage</a:t>
            </a:r>
          </a:p>
        </c:rich>
      </c:tx>
      <c:layout>
        <c:manualLayout>
          <c:xMode val="edge"/>
          <c:yMode val="edge"/>
          <c:x val="0.40346700333344465"/>
          <c:y val="1.520912547528518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32341430725414727"/>
          <c:y val="0.14918980806411539"/>
          <c:w val="0.65180163214061637"/>
          <c:h val="0.44245660650443386"/>
        </c:manualLayout>
      </c:layout>
      <c:lineChart>
        <c:grouping val="standard"/>
        <c:varyColors val="0"/>
        <c:ser>
          <c:idx val="0"/>
          <c:order val="0"/>
          <c:tx>
            <c:strRef>
              <c:f>'No Shpt &amp; Tonnage SVI'!$A$16</c:f>
              <c:strCache>
                <c:ptCount val="1"/>
                <c:pt idx="0">
                  <c:v>Inbound</c:v>
                </c:pt>
              </c:strCache>
            </c:strRef>
          </c:tx>
          <c:cat>
            <c:strRef>
              <c:f>'No Shpt &amp; Tonnage SVI'!$B$15:$D$15</c:f>
              <c:strCache>
                <c:ptCount val="3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</c:strCache>
            </c:strRef>
          </c:cat>
          <c:val>
            <c:numRef>
              <c:f>'No Shpt &amp; Tonnage SVI'!$B$16:$D$16</c:f>
              <c:numCache>
                <c:formatCode>_-* #,##0_-;\-* #,##0_-;_-* "-"??_-;_-@_-</c:formatCode>
                <c:ptCount val="3"/>
                <c:pt idx="0">
                  <c:v>233.25010499999996</c:v>
                </c:pt>
                <c:pt idx="1">
                  <c:v>297.835939</c:v>
                </c:pt>
                <c:pt idx="2">
                  <c:v>197.94181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 Shpt &amp; Tonnage SVI'!$A$17</c:f>
              <c:strCache>
                <c:ptCount val="1"/>
                <c:pt idx="0">
                  <c:v>Outbound</c:v>
                </c:pt>
              </c:strCache>
            </c:strRef>
          </c:tx>
          <c:cat>
            <c:strRef>
              <c:f>'No Shpt &amp; Tonnage SVI'!$B$15:$D$15</c:f>
              <c:strCache>
                <c:ptCount val="3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</c:strCache>
            </c:strRef>
          </c:cat>
          <c:val>
            <c:numRef>
              <c:f>'No Shpt &amp; Tonnage SVI'!$B$17:$D$17</c:f>
              <c:numCache>
                <c:formatCode>_-* #,##0_-;\-* #,##0_-;_-* "-"??_-;_-@_-</c:formatCode>
                <c:ptCount val="3"/>
                <c:pt idx="0">
                  <c:v>65.831581999999997</c:v>
                </c:pt>
                <c:pt idx="1">
                  <c:v>105.7475</c:v>
                </c:pt>
                <c:pt idx="2">
                  <c:v>162.66425000000001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 Shpt &amp; Tonnage SVI'!$A$18</c:f>
              <c:strCache>
                <c:ptCount val="1"/>
                <c:pt idx="0">
                  <c:v>Total weight 2015</c:v>
                </c:pt>
              </c:strCache>
            </c:strRef>
          </c:tx>
          <c:cat>
            <c:strRef>
              <c:f>'No Shpt &amp; Tonnage SVI'!$B$15:$D$15</c:f>
              <c:strCache>
                <c:ptCount val="3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</c:strCache>
            </c:strRef>
          </c:cat>
          <c:val>
            <c:numRef>
              <c:f>'No Shpt &amp; Tonnage SVI'!$B$18:$D$18</c:f>
              <c:numCache>
                <c:formatCode>_-* #,##0_-;\-* #,##0_-;_-* "-"??_-;_-@_-</c:formatCode>
                <c:ptCount val="3"/>
                <c:pt idx="0">
                  <c:v>299.08168699999999</c:v>
                </c:pt>
                <c:pt idx="1">
                  <c:v>403.583439</c:v>
                </c:pt>
                <c:pt idx="2">
                  <c:v>360.60606000000001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79288"/>
        <c:axId val="238079680"/>
      </c:lineChart>
      <c:catAx>
        <c:axId val="23807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079680"/>
        <c:crosses val="autoZero"/>
        <c:auto val="1"/>
        <c:lblAlgn val="ctr"/>
        <c:lblOffset val="100"/>
        <c:noMultiLvlLbl val="0"/>
      </c:catAx>
      <c:valAx>
        <c:axId val="238079680"/>
        <c:scaling>
          <c:orientation val="minMax"/>
          <c:max val="500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38079288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1</xdr:rowOff>
    </xdr:from>
    <xdr:to>
      <xdr:col>6</xdr:col>
      <xdr:colOff>419100</xdr:colOff>
      <xdr:row>36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900" y="4953001"/>
          <a:ext cx="4162425" cy="2066924"/>
        </a:xfrm>
        <a:prstGeom prst="rect">
          <a:avLst/>
        </a:prstGeom>
      </xdr:spPr>
    </xdr:pic>
    <xdr:clientData/>
  </xdr:twoCellAnchor>
  <xdr:twoCellAnchor>
    <xdr:from>
      <xdr:col>5</xdr:col>
      <xdr:colOff>628650</xdr:colOff>
      <xdr:row>4</xdr:row>
      <xdr:rowOff>47625</xdr:rowOff>
    </xdr:from>
    <xdr:to>
      <xdr:col>5</xdr:col>
      <xdr:colOff>674369</xdr:colOff>
      <xdr:row>6</xdr:row>
      <xdr:rowOff>0</xdr:rowOff>
    </xdr:to>
    <xdr:sp macro="" textlink="">
      <xdr:nvSpPr>
        <xdr:cNvPr id="3" name="Left Brace 2"/>
        <xdr:cNvSpPr/>
      </xdr:nvSpPr>
      <xdr:spPr>
        <a:xfrm>
          <a:off x="4029075" y="809625"/>
          <a:ext cx="45719" cy="333375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8</xdr:col>
      <xdr:colOff>9525</xdr:colOff>
      <xdr:row>4</xdr:row>
      <xdr:rowOff>9525</xdr:rowOff>
    </xdr:from>
    <xdr:to>
      <xdr:col>8</xdr:col>
      <xdr:colOff>66675</xdr:colOff>
      <xdr:row>5</xdr:row>
      <xdr:rowOff>180975</xdr:rowOff>
    </xdr:to>
    <xdr:sp macro="" textlink="">
      <xdr:nvSpPr>
        <xdr:cNvPr id="4" name="Right Brace 3"/>
        <xdr:cNvSpPr/>
      </xdr:nvSpPr>
      <xdr:spPr>
        <a:xfrm>
          <a:off x="5467350" y="771525"/>
          <a:ext cx="57150" cy="361950"/>
        </a:xfrm>
        <a:prstGeom prst="rightBrac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5</xdr:col>
      <xdr:colOff>628650</xdr:colOff>
      <xdr:row>9</xdr:row>
      <xdr:rowOff>0</xdr:rowOff>
    </xdr:from>
    <xdr:to>
      <xdr:col>5</xdr:col>
      <xdr:colOff>674369</xdr:colOff>
      <xdr:row>10</xdr:row>
      <xdr:rowOff>142875</xdr:rowOff>
    </xdr:to>
    <xdr:sp macro="" textlink="">
      <xdr:nvSpPr>
        <xdr:cNvPr id="5" name="Left Brace 4"/>
        <xdr:cNvSpPr/>
      </xdr:nvSpPr>
      <xdr:spPr>
        <a:xfrm>
          <a:off x="4029075" y="1714500"/>
          <a:ext cx="45719" cy="333375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9</xdr:col>
      <xdr:colOff>47625</xdr:colOff>
      <xdr:row>9</xdr:row>
      <xdr:rowOff>0</xdr:rowOff>
    </xdr:from>
    <xdr:to>
      <xdr:col>9</xdr:col>
      <xdr:colOff>104775</xdr:colOff>
      <xdr:row>10</xdr:row>
      <xdr:rowOff>171450</xdr:rowOff>
    </xdr:to>
    <xdr:sp macro="" textlink="">
      <xdr:nvSpPr>
        <xdr:cNvPr id="7" name="Right Brace 6"/>
        <xdr:cNvSpPr/>
      </xdr:nvSpPr>
      <xdr:spPr>
        <a:xfrm>
          <a:off x="6191250" y="1714500"/>
          <a:ext cx="57150" cy="361950"/>
        </a:xfrm>
        <a:prstGeom prst="rightBrac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 editAs="oneCell">
    <xdr:from>
      <xdr:col>0</xdr:col>
      <xdr:colOff>65942</xdr:colOff>
      <xdr:row>49</xdr:row>
      <xdr:rowOff>95250</xdr:rowOff>
    </xdr:from>
    <xdr:to>
      <xdr:col>11</xdr:col>
      <xdr:colOff>932717</xdr:colOff>
      <xdr:row>76</xdr:row>
      <xdr:rowOff>85725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942" y="9239250"/>
          <a:ext cx="8413506" cy="5133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</xdr:row>
      <xdr:rowOff>57151</xdr:rowOff>
    </xdr:from>
    <xdr:to>
      <xdr:col>30</xdr:col>
      <xdr:colOff>590549</xdr:colOff>
      <xdr:row>26</xdr:row>
      <xdr:rowOff>123825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37</xdr:row>
      <xdr:rowOff>171450</xdr:rowOff>
    </xdr:from>
    <xdr:to>
      <xdr:col>44</xdr:col>
      <xdr:colOff>276225</xdr:colOff>
      <xdr:row>54</xdr:row>
      <xdr:rowOff>123825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514351</xdr:colOff>
      <xdr:row>38</xdr:row>
      <xdr:rowOff>38100</xdr:rowOff>
    </xdr:from>
    <xdr:to>
      <xdr:col>51</xdr:col>
      <xdr:colOff>142875</xdr:colOff>
      <xdr:row>54</xdr:row>
      <xdr:rowOff>133349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171450</xdr:colOff>
      <xdr:row>8</xdr:row>
      <xdr:rowOff>76201</xdr:rowOff>
    </xdr:from>
    <xdr:to>
      <xdr:col>51</xdr:col>
      <xdr:colOff>390525</xdr:colOff>
      <xdr:row>26</xdr:row>
      <xdr:rowOff>114301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142874</xdr:colOff>
      <xdr:row>67</xdr:row>
      <xdr:rowOff>0</xdr:rowOff>
    </xdr:from>
    <xdr:to>
      <xdr:col>44</xdr:col>
      <xdr:colOff>371475</xdr:colOff>
      <xdr:row>83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357187</xdr:colOff>
      <xdr:row>3</xdr:row>
      <xdr:rowOff>0</xdr:rowOff>
    </xdr:from>
    <xdr:to>
      <xdr:col>25</xdr:col>
      <xdr:colOff>428625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35</xdr:row>
      <xdr:rowOff>85725</xdr:rowOff>
    </xdr:from>
    <xdr:to>
      <xdr:col>27</xdr:col>
      <xdr:colOff>762000</xdr:colOff>
      <xdr:row>56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0</xdr:row>
      <xdr:rowOff>85725</xdr:rowOff>
    </xdr:from>
    <xdr:to>
      <xdr:col>24</xdr:col>
      <xdr:colOff>638176</xdr:colOff>
      <xdr:row>12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161925</xdr:colOff>
      <xdr:row>13</xdr:row>
      <xdr:rowOff>114300</xdr:rowOff>
    </xdr:from>
    <xdr:to>
      <xdr:col>24</xdr:col>
      <xdr:colOff>561975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14</xdr:row>
      <xdr:rowOff>95250</xdr:rowOff>
    </xdr:from>
    <xdr:to>
      <xdr:col>7</xdr:col>
      <xdr:colOff>685800</xdr:colOff>
      <xdr:row>31</xdr:row>
      <xdr:rowOff>114300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561975" y="2933700"/>
          <a:ext cx="5229225" cy="3048000"/>
          <a:chOff x="561974" y="2933700"/>
          <a:chExt cx="5229225" cy="3048000"/>
        </a:xfrm>
      </xdr:grpSpPr>
      <xdr:graphicFrame macro="">
        <xdr:nvGraphicFramePr>
          <xdr:cNvPr id="3" name="Chart 11"/>
          <xdr:cNvGraphicFramePr>
            <a:graphicFrameLocks/>
          </xdr:cNvGraphicFramePr>
        </xdr:nvGraphicFramePr>
        <xdr:xfrm>
          <a:off x="561974" y="2933700"/>
          <a:ext cx="5229225" cy="304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/>
          <xdr:cNvSpPr/>
        </xdr:nvSpPr>
        <xdr:spPr>
          <a:xfrm>
            <a:off x="857249" y="3362325"/>
            <a:ext cx="52387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cs typeface="+mn-cs"/>
              </a:rPr>
              <a:t>THB</a:t>
            </a:r>
            <a:endParaRPr lang="th-TH" sz="1000">
              <a:solidFill>
                <a:sysClr val="windowText" lastClr="000000"/>
              </a:solidFill>
              <a:cs typeface="+mn-cs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S-Anan\AppData\Local\Temp\notes9A0285\LOGISTICS%20COST\2015\IB_OB%20Freight%20anyliz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%20COST/%25%20Logistics%20Cost%20%20to%20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%20COST/2015/Weight_%20No.%20Shipment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 2015"/>
      <sheetName val="Sheet2"/>
      <sheetName val="Sheet3"/>
    </sheetNames>
    <sheetDataSet>
      <sheetData sheetId="0">
        <row r="5">
          <cell r="H5">
            <v>7003561.8499999996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"/>
      <sheetName val="2013"/>
      <sheetName val="2014-Accured"/>
      <sheetName val="2014-Account (KPI)"/>
      <sheetName val="% to sales &amp; % to mat's receive"/>
      <sheetName val="% to sales &amp; mat's rec"/>
      <sheetName val="%to sales (2)"/>
      <sheetName val="Freight&amp;Fuel Projected 2015"/>
      <sheetName val="% to sales-mat's rec-inventory"/>
      <sheetName val="Cost by element 2015"/>
      <sheetName val="Gain from Exchange rate EUR"/>
      <sheetName val="OB Extra cost to US"/>
      <sheetName val="OB Gain&amp;Loss"/>
      <sheetName val="Premium Freight"/>
      <sheetName val="No Shpt &amp; Tonnage SVI"/>
      <sheetName val="Reason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C8">
            <v>5.2428896707005504E-4</v>
          </cell>
          <cell r="D8">
            <v>3.9973474277749165E-4</v>
          </cell>
          <cell r="E8">
            <v>1.4930855068259584E-4</v>
          </cell>
        </row>
      </sheetData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Shipment 2015"/>
      <sheetName val="Weight 2015"/>
    </sheetNames>
    <sheetDataSet>
      <sheetData sheetId="0"/>
      <sheetData sheetId="1">
        <row r="6">
          <cell r="B6">
            <v>233250.10499999995</v>
          </cell>
          <cell r="C6">
            <v>297835.93900000001</v>
          </cell>
          <cell r="D6">
            <v>197941.81</v>
          </cell>
        </row>
        <row r="14">
          <cell r="B14">
            <v>65831.581999999995</v>
          </cell>
          <cell r="C14">
            <v>105747.5</v>
          </cell>
          <cell r="D14">
            <v>162664.25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84"/>
  <sheetViews>
    <sheetView tabSelected="1" topLeftCell="A11" zoomScale="130" zoomScaleNormal="130" workbookViewId="0">
      <selection activeCell="H34" sqref="H34"/>
    </sheetView>
  </sheetViews>
  <sheetFormatPr defaultRowHeight="15" customHeight="1"/>
  <cols>
    <col min="1" max="1" width="4.5" style="16" customWidth="1"/>
    <col min="2" max="2" width="13.125" style="15" customWidth="1"/>
    <col min="3" max="11" width="9" style="15"/>
    <col min="12" max="12" width="14.75" style="15" customWidth="1"/>
    <col min="13" max="16384" width="9" style="15"/>
  </cols>
  <sheetData>
    <row r="1" spans="1:12" ht="15" hidden="1" customHeight="1">
      <c r="A1" s="126" t="s">
        <v>369</v>
      </c>
      <c r="B1" s="127"/>
      <c r="C1" s="127"/>
      <c r="D1" s="127"/>
    </row>
    <row r="2" spans="1:12" ht="15" customHeight="1">
      <c r="A2" s="110" t="s">
        <v>488</v>
      </c>
      <c r="B2" s="14"/>
      <c r="C2" s="124"/>
      <c r="D2" s="125"/>
      <c r="L2" s="111" t="s">
        <v>490</v>
      </c>
    </row>
    <row r="4" spans="1:12" ht="15" customHeight="1">
      <c r="A4" s="18" t="s">
        <v>14</v>
      </c>
      <c r="F4" s="19" t="s">
        <v>22</v>
      </c>
    </row>
    <row r="5" spans="1:12" ht="15" customHeight="1">
      <c r="A5" s="16">
        <v>1</v>
      </c>
      <c r="B5" s="13" t="s">
        <v>16</v>
      </c>
      <c r="C5" s="13" t="s">
        <v>19</v>
      </c>
      <c r="G5" s="248" t="s">
        <v>24</v>
      </c>
      <c r="H5" s="248"/>
      <c r="I5" s="20" t="s">
        <v>25</v>
      </c>
    </row>
    <row r="6" spans="1:12" ht="15" customHeight="1">
      <c r="B6" s="13"/>
      <c r="C6" s="13"/>
      <c r="G6" s="249" t="s">
        <v>23</v>
      </c>
      <c r="H6" s="249"/>
    </row>
    <row r="7" spans="1:12" ht="15" customHeight="1">
      <c r="B7" s="13"/>
      <c r="C7" s="13"/>
      <c r="G7" s="20"/>
      <c r="H7" s="20"/>
    </row>
    <row r="8" spans="1:12" ht="15" customHeight="1">
      <c r="A8" s="16">
        <v>2</v>
      </c>
      <c r="B8" s="13" t="s">
        <v>15</v>
      </c>
      <c r="C8" s="13" t="s">
        <v>18</v>
      </c>
      <c r="G8" s="15" t="s">
        <v>27</v>
      </c>
    </row>
    <row r="9" spans="1:12" ht="15" customHeight="1">
      <c r="B9" s="13"/>
      <c r="C9" s="13"/>
    </row>
    <row r="10" spans="1:12" ht="15" customHeight="1">
      <c r="A10" s="16">
        <v>3</v>
      </c>
      <c r="B10" s="15" t="s">
        <v>17</v>
      </c>
      <c r="C10" s="15" t="s">
        <v>489</v>
      </c>
      <c r="G10" s="109" t="s">
        <v>90</v>
      </c>
      <c r="H10" s="109"/>
      <c r="I10" s="109"/>
      <c r="J10" s="20" t="s">
        <v>91</v>
      </c>
    </row>
    <row r="11" spans="1:12" ht="15" customHeight="1">
      <c r="G11" s="250" t="s">
        <v>11</v>
      </c>
      <c r="H11" s="250"/>
      <c r="I11" s="250"/>
    </row>
    <row r="12" spans="1:12" ht="15" customHeight="1">
      <c r="A12" s="18" t="s">
        <v>487</v>
      </c>
    </row>
    <row r="13" spans="1:12" ht="15" customHeight="1">
      <c r="A13" s="16" t="s">
        <v>0</v>
      </c>
      <c r="B13" s="15" t="s">
        <v>11</v>
      </c>
    </row>
    <row r="14" spans="1:12" ht="15" customHeight="1">
      <c r="A14" s="16" t="s">
        <v>12</v>
      </c>
      <c r="B14" s="15" t="s">
        <v>26</v>
      </c>
      <c r="D14" s="15" t="s">
        <v>28</v>
      </c>
    </row>
    <row r="15" spans="1:12" ht="15" customHeight="1">
      <c r="A15" s="16" t="s">
        <v>10</v>
      </c>
      <c r="B15" s="15" t="s">
        <v>21</v>
      </c>
      <c r="E15" s="17" t="s">
        <v>13</v>
      </c>
      <c r="F15" s="17"/>
    </row>
    <row r="16" spans="1:12" ht="15" customHeight="1">
      <c r="A16" s="16" t="s">
        <v>20</v>
      </c>
      <c r="B16" s="15" t="s">
        <v>29</v>
      </c>
    </row>
    <row r="18" spans="1:11" ht="15" customHeight="1">
      <c r="A18" s="19" t="s">
        <v>1</v>
      </c>
    </row>
    <row r="19" spans="1:11" ht="15" customHeight="1">
      <c r="B19" s="1"/>
    </row>
    <row r="20" spans="1:11" ht="15" customHeight="1">
      <c r="B20" s="113" t="s">
        <v>2</v>
      </c>
      <c r="C20" s="113" t="s">
        <v>3</v>
      </c>
      <c r="D20" s="113" t="s">
        <v>4</v>
      </c>
      <c r="E20" s="113" t="s">
        <v>5</v>
      </c>
      <c r="F20" s="113" t="s">
        <v>6</v>
      </c>
      <c r="K20" s="112"/>
    </row>
    <row r="21" spans="1:11" ht="15" customHeight="1">
      <c r="B21" s="2" t="s">
        <v>2</v>
      </c>
      <c r="C21" s="3" t="s">
        <v>7</v>
      </c>
      <c r="D21" s="4" t="str">
        <f>CONCATENATE("=","&lt;",2,"%")</f>
        <v>=&lt;2%</v>
      </c>
      <c r="E21" s="4" t="str">
        <f>CONCATENATE("=","&lt;",2.3,"%")</f>
        <v>=&lt;2.3%</v>
      </c>
      <c r="F21" s="4" t="s">
        <v>492</v>
      </c>
    </row>
    <row r="22" spans="1:11" ht="15" customHeight="1">
      <c r="B22" s="5"/>
      <c r="C22" s="6" t="s">
        <v>8</v>
      </c>
      <c r="D22" s="7" t="str">
        <f>CONCATENATE("=","&lt;",1,"%")</f>
        <v>=&lt;1%</v>
      </c>
      <c r="E22" s="259" t="str">
        <f>CONCATENATE("=","&lt;",1.15,"%")</f>
        <v>=&lt;1.15%</v>
      </c>
      <c r="F22" s="259" t="s">
        <v>491</v>
      </c>
    </row>
    <row r="23" spans="1:11" ht="15" customHeight="1">
      <c r="B23" s="8"/>
      <c r="C23" s="9" t="s">
        <v>9</v>
      </c>
      <c r="D23" s="10" t="str">
        <f>CONCATENATE("=","&lt;",1,"%")</f>
        <v>=&lt;1%</v>
      </c>
      <c r="E23" s="260" t="str">
        <f>CONCATENATE("=","&lt;",1.15,"%")</f>
        <v>=&lt;1.15%</v>
      </c>
      <c r="F23" s="260" t="s">
        <v>491</v>
      </c>
    </row>
    <row r="24" spans="1:11" ht="15" customHeight="1">
      <c r="B24" s="11"/>
      <c r="C24" s="11"/>
      <c r="D24" s="12"/>
      <c r="E24" s="12"/>
      <c r="F24" s="12"/>
    </row>
    <row r="25" spans="1:11" ht="15" customHeight="1">
      <c r="A25" s="19" t="s">
        <v>89</v>
      </c>
    </row>
    <row r="39" spans="1:6" ht="15" customHeight="1">
      <c r="A39" s="18" t="s">
        <v>92</v>
      </c>
    </row>
    <row r="40" spans="1:6" ht="15" customHeight="1">
      <c r="B40" s="19" t="s">
        <v>24</v>
      </c>
      <c r="F40" s="19" t="s">
        <v>9</v>
      </c>
    </row>
    <row r="41" spans="1:6" ht="15" customHeight="1">
      <c r="B41" s="15" t="s">
        <v>93</v>
      </c>
      <c r="F41" s="15" t="s">
        <v>97</v>
      </c>
    </row>
    <row r="42" spans="1:6" ht="15" customHeight="1">
      <c r="B42" s="15" t="s">
        <v>94</v>
      </c>
      <c r="F42" s="15" t="s">
        <v>98</v>
      </c>
    </row>
    <row r="43" spans="1:6" ht="15" customHeight="1">
      <c r="B43" s="15" t="s">
        <v>95</v>
      </c>
      <c r="F43" s="15" t="s">
        <v>95</v>
      </c>
    </row>
    <row r="44" spans="1:6" ht="15" customHeight="1">
      <c r="B44" s="15" t="s">
        <v>96</v>
      </c>
      <c r="F44" s="15" t="s">
        <v>96</v>
      </c>
    </row>
    <row r="45" spans="1:6" ht="15" customHeight="1">
      <c r="B45" s="15" t="s">
        <v>99</v>
      </c>
      <c r="F45" s="15" t="s">
        <v>99</v>
      </c>
    </row>
    <row r="46" spans="1:6" ht="15" customHeight="1">
      <c r="B46" s="15" t="s">
        <v>100</v>
      </c>
      <c r="F46" s="15" t="s">
        <v>100</v>
      </c>
    </row>
    <row r="47" spans="1:6" ht="15" customHeight="1">
      <c r="B47" s="15" t="s">
        <v>368</v>
      </c>
      <c r="F47" s="15" t="s">
        <v>368</v>
      </c>
    </row>
    <row r="49" spans="1:1" ht="15" customHeight="1">
      <c r="A49" s="18" t="s">
        <v>101</v>
      </c>
    </row>
    <row r="79" spans="1:4" ht="15" customHeight="1">
      <c r="A79" s="122" t="s">
        <v>365</v>
      </c>
      <c r="B79" s="14"/>
      <c r="C79" s="14"/>
    </row>
    <row r="80" spans="1:4" s="125" customFormat="1" ht="15" customHeight="1">
      <c r="A80" s="123"/>
      <c r="B80" s="124"/>
      <c r="C80" s="124"/>
      <c r="D80" s="125" t="s">
        <v>366</v>
      </c>
    </row>
    <row r="81" spans="2:4" ht="15" customHeight="1">
      <c r="B81" s="15" t="s">
        <v>360</v>
      </c>
      <c r="C81" s="15" t="s">
        <v>361</v>
      </c>
    </row>
    <row r="82" spans="2:4" ht="15" customHeight="1">
      <c r="C82" s="15" t="s">
        <v>362</v>
      </c>
    </row>
    <row r="83" spans="2:4" ht="15" customHeight="1">
      <c r="C83" s="15" t="s">
        <v>363</v>
      </c>
    </row>
    <row r="84" spans="2:4" ht="15" customHeight="1">
      <c r="C84" s="15" t="s">
        <v>364</v>
      </c>
      <c r="D84" s="15" t="s">
        <v>367</v>
      </c>
    </row>
  </sheetData>
  <mergeCells count="3">
    <mergeCell ref="G5:H5"/>
    <mergeCell ref="G6:H6"/>
    <mergeCell ref="G11:I1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99"/>
  <sheetViews>
    <sheetView topLeftCell="A38" zoomScaleNormal="100" workbookViewId="0">
      <selection activeCell="AU58" sqref="AU58"/>
    </sheetView>
  </sheetViews>
  <sheetFormatPr defaultColWidth="9.125" defaultRowHeight="15" customHeight="1"/>
  <cols>
    <col min="1" max="1" width="20.25" style="108" customWidth="1"/>
    <col min="2" max="2" width="9" style="108" customWidth="1"/>
    <col min="3" max="6" width="9" style="69" hidden="1" customWidth="1"/>
    <col min="7" max="7" width="9" style="69" customWidth="1"/>
    <col min="8" max="10" width="8.375" style="69" hidden="1" customWidth="1"/>
    <col min="11" max="11" width="8.375" style="69" customWidth="1"/>
    <col min="12" max="27" width="8.625" style="69" hidden="1" customWidth="1"/>
    <col min="28" max="28" width="8.375" style="69" customWidth="1"/>
    <col min="29" max="31" width="8.625" style="69" customWidth="1"/>
    <col min="32" max="44" width="8.625" style="69" hidden="1" customWidth="1"/>
    <col min="45" max="46" width="9.125" style="69"/>
    <col min="47" max="47" width="22.875" style="69" customWidth="1"/>
    <col min="48" max="16384" width="9.125" style="69"/>
  </cols>
  <sheetData>
    <row r="1" spans="1:47" s="155" customFormat="1" ht="25.5" customHeight="1">
      <c r="A1" s="154" t="s">
        <v>391</v>
      </c>
      <c r="C1" s="156"/>
      <c r="D1" s="156"/>
      <c r="E1" s="156"/>
      <c r="F1" s="156"/>
      <c r="G1" s="157"/>
      <c r="H1" s="158"/>
      <c r="I1" s="158"/>
      <c r="J1" s="158"/>
      <c r="K1" s="158"/>
      <c r="L1" s="158"/>
      <c r="M1" s="158"/>
      <c r="N1" s="158"/>
      <c r="O1" s="159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F1" s="159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</row>
    <row r="2" spans="1:47" s="163" customFormat="1" ht="25.5" customHeight="1">
      <c r="A2" s="160" t="s">
        <v>392</v>
      </c>
      <c r="B2" s="161"/>
      <c r="C2" s="162"/>
      <c r="D2" s="162"/>
      <c r="E2" s="162"/>
      <c r="F2" s="162"/>
      <c r="G2" s="162"/>
      <c r="O2" s="162"/>
      <c r="Y2" s="164">
        <f>375189700.23/1000000</f>
        <v>375.18970023000003</v>
      </c>
      <c r="Z2" s="164">
        <f>136840804.13/1000000</f>
        <v>136.84080413000001</v>
      </c>
      <c r="AC2" s="164"/>
      <c r="AD2" s="164"/>
      <c r="AE2" s="164"/>
      <c r="AF2" s="162"/>
    </row>
    <row r="3" spans="1:47" ht="15" customHeight="1">
      <c r="A3" s="70" t="s">
        <v>58</v>
      </c>
      <c r="B3" s="71">
        <v>2012</v>
      </c>
      <c r="C3" s="71" t="s">
        <v>59</v>
      </c>
      <c r="D3" s="71" t="s">
        <v>60</v>
      </c>
      <c r="E3" s="71" t="s">
        <v>61</v>
      </c>
      <c r="F3" s="71" t="s">
        <v>62</v>
      </c>
      <c r="G3" s="165" t="s">
        <v>63</v>
      </c>
      <c r="H3" s="76" t="s">
        <v>64</v>
      </c>
      <c r="I3" s="76" t="s">
        <v>65</v>
      </c>
      <c r="J3" s="76" t="s">
        <v>66</v>
      </c>
      <c r="K3" s="76">
        <v>2014</v>
      </c>
      <c r="L3" s="76" t="s">
        <v>67</v>
      </c>
      <c r="M3" s="76" t="s">
        <v>68</v>
      </c>
      <c r="N3" s="76" t="s">
        <v>69</v>
      </c>
      <c r="O3" s="166" t="s">
        <v>35</v>
      </c>
      <c r="P3" s="76" t="s">
        <v>70</v>
      </c>
      <c r="Q3" s="76" t="s">
        <v>71</v>
      </c>
      <c r="R3" s="76" t="s">
        <v>72</v>
      </c>
      <c r="S3" s="167" t="s">
        <v>36</v>
      </c>
      <c r="T3" s="76" t="s">
        <v>73</v>
      </c>
      <c r="U3" s="76" t="s">
        <v>74</v>
      </c>
      <c r="V3" s="76" t="s">
        <v>75</v>
      </c>
      <c r="W3" s="167" t="s">
        <v>37</v>
      </c>
      <c r="X3" s="76" t="s">
        <v>76</v>
      </c>
      <c r="Y3" s="76" t="s">
        <v>77</v>
      </c>
      <c r="Z3" s="76" t="s">
        <v>78</v>
      </c>
      <c r="AA3" s="167" t="s">
        <v>79</v>
      </c>
      <c r="AB3" s="76">
        <v>2015</v>
      </c>
      <c r="AC3" s="75" t="s">
        <v>372</v>
      </c>
      <c r="AD3" s="75" t="s">
        <v>373</v>
      </c>
      <c r="AE3" s="75" t="s">
        <v>374</v>
      </c>
      <c r="AF3" s="77" t="s">
        <v>375</v>
      </c>
      <c r="AG3" s="75" t="s">
        <v>376</v>
      </c>
      <c r="AH3" s="75" t="s">
        <v>377</v>
      </c>
      <c r="AI3" s="75" t="s">
        <v>378</v>
      </c>
      <c r="AJ3" s="78" t="s">
        <v>379</v>
      </c>
      <c r="AK3" s="75" t="s">
        <v>380</v>
      </c>
      <c r="AL3" s="75" t="s">
        <v>381</v>
      </c>
      <c r="AM3" s="75" t="s">
        <v>382</v>
      </c>
      <c r="AN3" s="78" t="s">
        <v>383</v>
      </c>
      <c r="AO3" s="75" t="s">
        <v>384</v>
      </c>
      <c r="AP3" s="75" t="s">
        <v>385</v>
      </c>
      <c r="AQ3" s="75" t="s">
        <v>386</v>
      </c>
      <c r="AR3" s="78" t="s">
        <v>387</v>
      </c>
    </row>
    <row r="4" spans="1:47" ht="15" customHeight="1">
      <c r="A4" s="79" t="s">
        <v>80</v>
      </c>
      <c r="B4" s="80">
        <v>7392.4897914999992</v>
      </c>
      <c r="C4" s="81">
        <v>1552.58</v>
      </c>
      <c r="D4" s="81">
        <v>1798.89</v>
      </c>
      <c r="E4" s="81">
        <v>2069.09</v>
      </c>
      <c r="F4" s="81">
        <f>H4+I4+J4</f>
        <v>2318.2824949200003</v>
      </c>
      <c r="G4" s="81">
        <f>SUM(C4:F4)</f>
        <v>7738.8424949200007</v>
      </c>
      <c r="H4" s="82">
        <f>678735776.56/1000000</f>
        <v>678.73577655999998</v>
      </c>
      <c r="I4" s="82">
        <f>825109554.29/1000000</f>
        <v>825.10955429000001</v>
      </c>
      <c r="J4" s="82">
        <f>814437164.07/1000000</f>
        <v>814.43716407000011</v>
      </c>
      <c r="K4" s="82">
        <f>O4+S4+W4+AA4</f>
        <v>8145.2515076400005</v>
      </c>
      <c r="L4" s="82">
        <v>512.42487068000003</v>
      </c>
      <c r="M4" s="82">
        <v>631.50656980999997</v>
      </c>
      <c r="N4" s="82">
        <v>885.14281412000003</v>
      </c>
      <c r="O4" s="105">
        <f>L4+M4+N4</f>
        <v>2029.07425461</v>
      </c>
      <c r="P4" s="83">
        <v>569.03027611000005</v>
      </c>
      <c r="Q4" s="83">
        <v>812.44342283000003</v>
      </c>
      <c r="R4" s="83">
        <v>865.95994113999996</v>
      </c>
      <c r="S4" s="82">
        <f>SUM(P4:R4)</f>
        <v>2247.4336400800003</v>
      </c>
      <c r="T4" s="82">
        <v>724.73053112000002</v>
      </c>
      <c r="U4" s="82">
        <v>934.68968712000003</v>
      </c>
      <c r="V4" s="82">
        <v>990.80317486000001</v>
      </c>
      <c r="W4" s="82">
        <f>SUM(T4:V4)</f>
        <v>2650.2233931000001</v>
      </c>
      <c r="X4" s="82">
        <f>776992289.92/1000000</f>
        <v>776.99228991999996</v>
      </c>
      <c r="Y4" s="168">
        <f>370200154.97/1000000</f>
        <v>370.20015497000003</v>
      </c>
      <c r="Z4" s="168">
        <f>71327774.96/1000000</f>
        <v>71.327774959999999</v>
      </c>
      <c r="AA4" s="82">
        <f>SUM(X4:Z4)</f>
        <v>1218.5202198499999</v>
      </c>
      <c r="AB4" s="168">
        <f>AF4+AJ4+AN4+AR4</f>
        <v>1397.4096787000001</v>
      </c>
      <c r="AC4" s="80">
        <f>267907506.78/1000000</f>
        <v>267.90750678000001</v>
      </c>
      <c r="AD4" s="80">
        <f>457521702.34/1000000</f>
        <v>457.52170233999999</v>
      </c>
      <c r="AE4" s="80">
        <f>671980469.58/1000000</f>
        <v>671.98046958000009</v>
      </c>
      <c r="AF4" s="105">
        <f>AC4+AD4+AE4</f>
        <v>1397.4096787000001</v>
      </c>
      <c r="AG4" s="83"/>
      <c r="AH4" s="83"/>
      <c r="AI4" s="83"/>
      <c r="AJ4" s="82">
        <f>SUM(AG4:AI4)</f>
        <v>0</v>
      </c>
      <c r="AK4" s="82"/>
      <c r="AL4" s="82"/>
      <c r="AM4" s="82"/>
      <c r="AN4" s="82">
        <f>SUM(AK4:AM4)</f>
        <v>0</v>
      </c>
      <c r="AO4" s="82"/>
      <c r="AP4" s="168"/>
      <c r="AQ4" s="168"/>
      <c r="AR4" s="82">
        <f>SUM(AO4:AQ4)</f>
        <v>0</v>
      </c>
      <c r="AS4" s="169"/>
      <c r="AT4" s="170"/>
      <c r="AU4" s="69" t="s">
        <v>57</v>
      </c>
    </row>
    <row r="5" spans="1:47" ht="15" hidden="1" customHeight="1">
      <c r="A5" s="85" t="s">
        <v>393</v>
      </c>
      <c r="B5" s="85">
        <v>87.46</v>
      </c>
      <c r="C5" s="86">
        <v>22.82</v>
      </c>
      <c r="D5" s="86">
        <v>21.96</v>
      </c>
      <c r="E5" s="86">
        <v>30.37</v>
      </c>
      <c r="F5" s="86">
        <f>H5+I5+J5</f>
        <v>28.264653780000003</v>
      </c>
      <c r="G5" s="81">
        <f>SUM(C5:F5)</f>
        <v>103.41465378000001</v>
      </c>
      <c r="H5" s="87">
        <f>8632301.34/1000000</f>
        <v>8.6323013399999997</v>
      </c>
      <c r="I5" s="87">
        <f>11434080.81/1000000</f>
        <v>11.434080810000001</v>
      </c>
      <c r="J5" s="87">
        <f>8198271.63/1000000</f>
        <v>8.1982716300000007</v>
      </c>
      <c r="K5" s="82">
        <f>O5+S5+W5+AA5</f>
        <v>92.154078209999994</v>
      </c>
      <c r="L5" s="87">
        <v>6.5377170200000005</v>
      </c>
      <c r="M5" s="87">
        <v>8.7951396400000004</v>
      </c>
      <c r="N5" s="87">
        <v>9.7088764800000007</v>
      </c>
      <c r="O5" s="87">
        <f>SUM(L5:N5)</f>
        <v>25.041733140000002</v>
      </c>
      <c r="P5" s="82">
        <v>5.3871373000000009</v>
      </c>
      <c r="Q5" s="82">
        <v>8.2501071600000007</v>
      </c>
      <c r="R5" s="82">
        <v>6.2347779800000005</v>
      </c>
      <c r="S5" s="82">
        <f>SUM(P5:R5)</f>
        <v>19.872022440000002</v>
      </c>
      <c r="T5" s="88">
        <v>5.9545772599999998</v>
      </c>
      <c r="U5" s="88">
        <v>8.8522393600000004</v>
      </c>
      <c r="V5" s="88">
        <v>10.679089229999999</v>
      </c>
      <c r="W5" s="82">
        <f>SUM(T5:V5)</f>
        <v>25.485905849999998</v>
      </c>
      <c r="X5" s="88">
        <v>11.097900579999999</v>
      </c>
      <c r="Y5" s="171">
        <f>6084653.75/1000000</f>
        <v>6.0846537500000002</v>
      </c>
      <c r="Z5" s="172">
        <f>4571862.45/1000000</f>
        <v>4.5718624500000002</v>
      </c>
      <c r="AA5" s="82">
        <f>SUM(X5:Z5)</f>
        <v>21.75441678</v>
      </c>
      <c r="AB5" s="168">
        <f>AF5+AJ5+AN5+AR5</f>
        <v>15.17400739</v>
      </c>
      <c r="AC5" s="173">
        <f>2298347.98/1000000</f>
        <v>2.29834798</v>
      </c>
      <c r="AD5" s="173">
        <f>5305319.88/1000000</f>
        <v>5.3053198799999999</v>
      </c>
      <c r="AE5" s="80">
        <f>7570339.53/1000000</f>
        <v>7.57033953</v>
      </c>
      <c r="AF5" s="87">
        <f>SUM(AC5:AE5)</f>
        <v>15.17400739</v>
      </c>
      <c r="AG5" s="82"/>
      <c r="AH5" s="82"/>
      <c r="AI5" s="82"/>
      <c r="AJ5" s="82">
        <f>SUM(AG5:AI5)</f>
        <v>0</v>
      </c>
      <c r="AK5" s="88"/>
      <c r="AL5" s="88"/>
      <c r="AM5" s="88"/>
      <c r="AN5" s="82">
        <f>SUM(AK5:AM5)</f>
        <v>0</v>
      </c>
      <c r="AO5" s="88"/>
      <c r="AP5" s="174"/>
      <c r="AQ5" s="174"/>
      <c r="AR5" s="82">
        <f>SUM(AO5:AQ5)</f>
        <v>0</v>
      </c>
      <c r="AS5" s="175"/>
      <c r="AT5" s="170"/>
    </row>
    <row r="6" spans="1:47" ht="15" hidden="1" customHeight="1">
      <c r="A6" s="176" t="s">
        <v>394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1"/>
      <c r="Z6" s="172"/>
      <c r="AA6" s="177"/>
      <c r="AB6" s="178">
        <f t="shared" ref="AB6:AB7" si="0">AF6+AJ6+AN6+AR6</f>
        <v>13.95491238</v>
      </c>
      <c r="AC6" s="179">
        <v>2.11499404</v>
      </c>
      <c r="AD6" s="179">
        <v>4.83635649</v>
      </c>
      <c r="AE6" s="179">
        <f>'[1]OB 2015'!$H$5/1000000</f>
        <v>7.0035618499999996</v>
      </c>
      <c r="AF6" s="180">
        <f>AC6+AD6+AE6</f>
        <v>13.95491238</v>
      </c>
      <c r="AG6" s="177"/>
      <c r="AH6" s="177"/>
      <c r="AI6" s="177"/>
      <c r="AJ6" s="180">
        <f>AG6+AH6+AI6</f>
        <v>0</v>
      </c>
      <c r="AK6" s="177"/>
      <c r="AL6" s="177"/>
      <c r="AM6" s="177"/>
      <c r="AN6" s="180">
        <f>AK6+AL6+AM6</f>
        <v>0</v>
      </c>
      <c r="AO6" s="177"/>
      <c r="AP6" s="177"/>
      <c r="AQ6" s="177"/>
      <c r="AR6" s="180">
        <f>AO6+AP6+AQ6</f>
        <v>0</v>
      </c>
      <c r="AS6" s="175"/>
      <c r="AT6" s="170"/>
    </row>
    <row r="7" spans="1:47" ht="15" hidden="1" customHeight="1">
      <c r="A7" s="181" t="s">
        <v>395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3"/>
      <c r="Z7" s="183"/>
      <c r="AA7" s="183"/>
      <c r="AB7" s="184">
        <f t="shared" si="0"/>
        <v>1.2190950100000002</v>
      </c>
      <c r="AC7" s="185">
        <f>AC5-AC6</f>
        <v>0.18335393999999994</v>
      </c>
      <c r="AD7" s="185">
        <f>AD5-AD6</f>
        <v>0.46896338999999987</v>
      </c>
      <c r="AE7" s="185">
        <f>AE5-AE6</f>
        <v>0.56677768000000039</v>
      </c>
      <c r="AF7" s="186">
        <f>SUM(AC7:AE7)</f>
        <v>1.2190950100000002</v>
      </c>
      <c r="AG7" s="182"/>
      <c r="AH7" s="182"/>
      <c r="AI7" s="182"/>
      <c r="AJ7" s="186">
        <f>SUM(AG7:AI7)</f>
        <v>0</v>
      </c>
      <c r="AK7" s="182"/>
      <c r="AL7" s="182"/>
      <c r="AM7" s="182"/>
      <c r="AN7" s="186">
        <f>SUM(AK7:AM7)</f>
        <v>0</v>
      </c>
      <c r="AO7" s="182"/>
      <c r="AP7" s="182"/>
      <c r="AQ7" s="182"/>
      <c r="AR7" s="186">
        <f>SUM(AO7:AQ7)</f>
        <v>0</v>
      </c>
    </row>
    <row r="8" spans="1:47" ht="15" customHeight="1">
      <c r="A8" s="79" t="s">
        <v>81</v>
      </c>
      <c r="B8" s="89">
        <f>B5/B4</f>
        <v>1.1830926043423539E-2</v>
      </c>
      <c r="C8" s="89">
        <f t="shared" ref="C8:G8" si="1">C5/C4</f>
        <v>1.4698115395019903E-2</v>
      </c>
      <c r="D8" s="89">
        <f t="shared" si="1"/>
        <v>1.2207527975584944E-2</v>
      </c>
      <c r="E8" s="89">
        <f t="shared" si="1"/>
        <v>1.4677950209995698E-2</v>
      </c>
      <c r="F8" s="89">
        <f t="shared" si="1"/>
        <v>1.2192066256780912E-2</v>
      </c>
      <c r="G8" s="89">
        <f t="shared" si="1"/>
        <v>1.3363064805606829E-2</v>
      </c>
      <c r="H8" s="89">
        <f>(H5/H4)</f>
        <v>1.2718205873500036E-2</v>
      </c>
      <c r="I8" s="89">
        <f>(I5/I4)</f>
        <v>1.3857651690676317E-2</v>
      </c>
      <c r="J8" s="89">
        <f>(J5/J4)</f>
        <v>1.0066180660311036E-2</v>
      </c>
      <c r="K8" s="89">
        <f>(K5/K4)</f>
        <v>1.1313840723464738E-2</v>
      </c>
      <c r="L8" s="89">
        <f t="shared" ref="L8:AA8" si="2">L5/L4</f>
        <v>1.2758391315636757E-2</v>
      </c>
      <c r="M8" s="89">
        <f t="shared" si="2"/>
        <v>1.3927233793697784E-2</v>
      </c>
      <c r="N8" s="89">
        <f t="shared" si="2"/>
        <v>1.0968711856574768E-2</v>
      </c>
      <c r="O8" s="89">
        <f>O5/O4</f>
        <v>1.2341457235044938E-2</v>
      </c>
      <c r="P8" s="89">
        <f t="shared" si="2"/>
        <v>9.4672243748215E-3</v>
      </c>
      <c r="Q8" s="89">
        <f t="shared" si="2"/>
        <v>1.0154685148735947E-2</v>
      </c>
      <c r="R8" s="89">
        <f t="shared" si="2"/>
        <v>7.199845724725068E-3</v>
      </c>
      <c r="S8" s="89">
        <f t="shared" si="2"/>
        <v>8.842095306223428E-3</v>
      </c>
      <c r="T8" s="89">
        <f t="shared" si="2"/>
        <v>8.2162638447117499E-3</v>
      </c>
      <c r="U8" s="89">
        <f t="shared" si="2"/>
        <v>9.4707788926995055E-3</v>
      </c>
      <c r="V8" s="89">
        <f t="shared" si="2"/>
        <v>1.0778214584858338E-2</v>
      </c>
      <c r="W8" s="89">
        <f t="shared" si="2"/>
        <v>9.6165122971723568E-3</v>
      </c>
      <c r="X8" s="89">
        <f t="shared" si="2"/>
        <v>1.428315405953726E-2</v>
      </c>
      <c r="Y8" s="89">
        <f t="shared" si="2"/>
        <v>1.6436118862492327E-2</v>
      </c>
      <c r="Z8" s="89">
        <f t="shared" si="2"/>
        <v>6.4096524145942607E-2</v>
      </c>
      <c r="AA8" s="89">
        <f t="shared" si="2"/>
        <v>1.7853143858932413E-2</v>
      </c>
      <c r="AB8" s="89">
        <f>(AB5/AB4)</f>
        <v>1.0858667734515956E-2</v>
      </c>
      <c r="AC8" s="89">
        <f>AC5/AC4</f>
        <v>8.5788860776019795E-3</v>
      </c>
      <c r="AD8" s="89">
        <f t="shared" ref="AD8:AE8" si="3">AD5/AD4</f>
        <v>1.1595777539875989E-2</v>
      </c>
      <c r="AE8" s="92">
        <f t="shared" si="3"/>
        <v>1.1265713622200357E-2</v>
      </c>
      <c r="AF8" s="89">
        <f>AF5/AF4</f>
        <v>1.0858667734515956E-2</v>
      </c>
      <c r="AG8" s="89" t="e">
        <f t="shared" ref="AG8:AR8" si="4">AG5/AG4</f>
        <v>#DIV/0!</v>
      </c>
      <c r="AH8" s="89" t="e">
        <f t="shared" si="4"/>
        <v>#DIV/0!</v>
      </c>
      <c r="AI8" s="89" t="e">
        <f t="shared" si="4"/>
        <v>#DIV/0!</v>
      </c>
      <c r="AJ8" s="89" t="e">
        <f t="shared" si="4"/>
        <v>#DIV/0!</v>
      </c>
      <c r="AK8" s="89" t="e">
        <f t="shared" si="4"/>
        <v>#DIV/0!</v>
      </c>
      <c r="AL8" s="89" t="e">
        <f t="shared" si="4"/>
        <v>#DIV/0!</v>
      </c>
      <c r="AM8" s="89" t="e">
        <f t="shared" si="4"/>
        <v>#DIV/0!</v>
      </c>
      <c r="AN8" s="89" t="e">
        <f t="shared" si="4"/>
        <v>#DIV/0!</v>
      </c>
      <c r="AO8" s="89" t="e">
        <f t="shared" si="4"/>
        <v>#DIV/0!</v>
      </c>
      <c r="AP8" s="89" t="e">
        <f t="shared" si="4"/>
        <v>#DIV/0!</v>
      </c>
      <c r="AQ8" s="89" t="e">
        <f t="shared" si="4"/>
        <v>#DIV/0!</v>
      </c>
      <c r="AR8" s="89" t="e">
        <f t="shared" si="4"/>
        <v>#DIV/0!</v>
      </c>
      <c r="AS8" s="187"/>
    </row>
    <row r="9" spans="1:47" ht="15" customHeight="1">
      <c r="A9" s="188" t="s">
        <v>396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189">
        <f>AB6/AB4</f>
        <v>9.9862714511768317E-3</v>
      </c>
      <c r="AC9" s="189">
        <f>AC6/AC4</f>
        <v>7.8944933847515837E-3</v>
      </c>
      <c r="AD9" s="189">
        <f>AD6/AD4</f>
        <v>1.0570769572818949E-2</v>
      </c>
      <c r="AE9" s="189">
        <f>AE6/AE4</f>
        <v>1.0422269942424595E-2</v>
      </c>
      <c r="AF9" s="189">
        <f>AF6/AF4</f>
        <v>9.9862714511768317E-3</v>
      </c>
      <c r="AG9" s="89"/>
      <c r="AH9" s="89"/>
      <c r="AI9" s="89"/>
      <c r="AJ9" s="189" t="e">
        <f>AJ6/AJ4</f>
        <v>#DIV/0!</v>
      </c>
      <c r="AK9" s="89"/>
      <c r="AL9" s="89"/>
      <c r="AM9" s="89"/>
      <c r="AN9" s="189" t="e">
        <f>AN6/AN4</f>
        <v>#DIV/0!</v>
      </c>
      <c r="AO9" s="89"/>
      <c r="AP9" s="89"/>
      <c r="AQ9" s="89"/>
      <c r="AR9" s="189" t="e">
        <f>AR6/AR4</f>
        <v>#DIV/0!</v>
      </c>
    </row>
    <row r="10" spans="1:47" ht="15" customHeight="1">
      <c r="A10" s="188" t="s">
        <v>397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189">
        <f>AB7/AB4</f>
        <v>8.7239628333912452E-4</v>
      </c>
      <c r="AC10" s="189">
        <f>AC7/AC4</f>
        <v>6.8439269285039601E-4</v>
      </c>
      <c r="AD10" s="189">
        <f t="shared" ref="AD10:AE10" si="5">AD7/AD4</f>
        <v>1.0250079670570407E-3</v>
      </c>
      <c r="AE10" s="189">
        <f t="shared" si="5"/>
        <v>8.4344367977576295E-4</v>
      </c>
      <c r="AF10" s="189">
        <f>AF7/AF5</f>
        <v>8.0341005422431139E-2</v>
      </c>
      <c r="AG10" s="89"/>
      <c r="AH10" s="89"/>
      <c r="AI10" s="89"/>
      <c r="AJ10" s="189" t="e">
        <f>AJ7/AJ5</f>
        <v>#DIV/0!</v>
      </c>
      <c r="AK10" s="89"/>
      <c r="AL10" s="89"/>
      <c r="AM10" s="89"/>
      <c r="AN10" s="189" t="e">
        <f>AN7/AN5</f>
        <v>#DIV/0!</v>
      </c>
      <c r="AO10" s="89"/>
      <c r="AP10" s="89"/>
      <c r="AQ10" s="89"/>
      <c r="AR10" s="189" t="e">
        <f>AR7/AR5</f>
        <v>#DIV/0!</v>
      </c>
    </row>
    <row r="11" spans="1:47" ht="15" customHeight="1">
      <c r="A11" s="91" t="s">
        <v>82</v>
      </c>
      <c r="B11" s="92">
        <v>1.4999999999999999E-2</v>
      </c>
      <c r="C11" s="92">
        <v>1.2E-2</v>
      </c>
      <c r="D11" s="92">
        <v>1.2E-2</v>
      </c>
      <c r="E11" s="92">
        <v>1.2E-2</v>
      </c>
      <c r="F11" s="92">
        <v>1.2E-2</v>
      </c>
      <c r="G11" s="92">
        <v>1.4E-2</v>
      </c>
      <c r="H11" s="92">
        <v>1.2E-2</v>
      </c>
      <c r="I11" s="92">
        <v>1.2E-2</v>
      </c>
      <c r="J11" s="92">
        <v>1.2E-2</v>
      </c>
      <c r="K11" s="92">
        <v>1.2999999999999999E-2</v>
      </c>
      <c r="L11" s="92">
        <v>1.2E-2</v>
      </c>
      <c r="M11" s="92">
        <v>1.2E-2</v>
      </c>
      <c r="N11" s="92">
        <v>1.2E-2</v>
      </c>
      <c r="O11" s="92">
        <v>1.2E-2</v>
      </c>
      <c r="P11" s="92">
        <v>1.2E-2</v>
      </c>
      <c r="Q11" s="92">
        <v>1.2E-2</v>
      </c>
      <c r="R11" s="92">
        <v>1.2E-2</v>
      </c>
      <c r="S11" s="92">
        <v>1.2E-2</v>
      </c>
      <c r="T11" s="92">
        <v>1.2E-2</v>
      </c>
      <c r="U11" s="92">
        <v>1.2E-2</v>
      </c>
      <c r="V11" s="92">
        <v>1.2E-2</v>
      </c>
      <c r="W11" s="92">
        <v>1.2E-2</v>
      </c>
      <c r="X11" s="92">
        <v>1.2E-2</v>
      </c>
      <c r="Y11" s="92">
        <v>1.2E-2</v>
      </c>
      <c r="Z11" s="92">
        <v>1.2E-2</v>
      </c>
      <c r="AA11" s="92">
        <v>1.2E-2</v>
      </c>
      <c r="AB11" s="92">
        <v>1.2E-2</v>
      </c>
      <c r="AC11" s="92">
        <v>1.2E-2</v>
      </c>
      <c r="AD11" s="92">
        <v>1.2E-2</v>
      </c>
      <c r="AE11" s="92">
        <v>1.2E-2</v>
      </c>
      <c r="AF11" s="92">
        <v>1.2E-2</v>
      </c>
      <c r="AG11" s="92">
        <v>1.2E-2</v>
      </c>
      <c r="AH11" s="92">
        <v>1.2E-2</v>
      </c>
      <c r="AI11" s="92">
        <v>1.2E-2</v>
      </c>
      <c r="AJ11" s="92">
        <v>1.2E-2</v>
      </c>
      <c r="AK11" s="92">
        <v>1.2E-2</v>
      </c>
      <c r="AL11" s="92">
        <v>1.2E-2</v>
      </c>
      <c r="AM11" s="92">
        <v>1.2E-2</v>
      </c>
      <c r="AN11" s="92">
        <v>1.2E-2</v>
      </c>
      <c r="AO11" s="92">
        <v>1.2E-2</v>
      </c>
      <c r="AP11" s="92">
        <v>1.2E-2</v>
      </c>
      <c r="AQ11" s="92">
        <v>1.2E-2</v>
      </c>
      <c r="AR11" s="92">
        <v>1.2E-2</v>
      </c>
    </row>
    <row r="13" spans="1:47" ht="15" customHeight="1">
      <c r="A13" s="94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1"/>
      <c r="P13" s="190"/>
      <c r="Q13" s="190"/>
      <c r="R13" s="190"/>
      <c r="S13" s="191"/>
      <c r="T13" s="190"/>
      <c r="U13" s="190"/>
      <c r="V13" s="190"/>
      <c r="W13" s="191"/>
      <c r="X13" s="190"/>
      <c r="Y13" s="190"/>
      <c r="Z13" s="190"/>
      <c r="AA13" s="191"/>
      <c r="AB13" s="190"/>
      <c r="AC13" s="190"/>
      <c r="AD13" s="190"/>
      <c r="AE13" s="190"/>
      <c r="AF13" s="191"/>
      <c r="AG13" s="190"/>
      <c r="AH13" s="190"/>
      <c r="AI13" s="190"/>
      <c r="AJ13" s="191"/>
      <c r="AK13" s="190"/>
      <c r="AL13" s="190"/>
      <c r="AM13" s="190"/>
      <c r="AN13" s="191"/>
      <c r="AO13" s="190"/>
      <c r="AP13" s="190"/>
      <c r="AQ13" s="190"/>
      <c r="AR13" s="191"/>
    </row>
    <row r="14" spans="1:47" s="97" customFormat="1" ht="15" customHeight="1">
      <c r="A14" s="94"/>
      <c r="B14" s="192"/>
      <c r="C14" s="95"/>
      <c r="D14" s="95"/>
      <c r="E14" s="95"/>
      <c r="F14" s="95"/>
      <c r="G14" s="192"/>
      <c r="H14" s="192"/>
      <c r="I14" s="192"/>
      <c r="J14" s="192"/>
      <c r="K14" s="192"/>
      <c r="L14" s="96"/>
      <c r="M14" s="96"/>
      <c r="N14" s="96"/>
      <c r="O14" s="95"/>
      <c r="P14" s="96"/>
      <c r="Q14" s="96"/>
      <c r="R14" s="96"/>
      <c r="S14" s="96"/>
      <c r="T14" s="95"/>
      <c r="U14" s="95"/>
      <c r="V14" s="95"/>
      <c r="W14" s="96"/>
      <c r="X14" s="95"/>
      <c r="Y14" s="95"/>
      <c r="Z14" s="95"/>
      <c r="AA14" s="96"/>
      <c r="AB14" s="192"/>
      <c r="AC14" s="96"/>
      <c r="AD14" s="96"/>
      <c r="AE14" s="96"/>
      <c r="AF14" s="95"/>
      <c r="AG14" s="96"/>
      <c r="AH14" s="96"/>
      <c r="AI14" s="96"/>
      <c r="AJ14" s="96"/>
      <c r="AK14" s="95"/>
      <c r="AL14" s="95"/>
      <c r="AM14" s="95"/>
      <c r="AN14" s="96"/>
      <c r="AO14" s="95"/>
      <c r="AP14" s="95"/>
      <c r="AQ14" s="95"/>
      <c r="AR14" s="96"/>
    </row>
    <row r="15" spans="1:47" s="97" customFormat="1" ht="15" customHeight="1">
      <c r="A15" s="94"/>
      <c r="B15" s="94"/>
      <c r="C15" s="95"/>
      <c r="D15" s="95"/>
      <c r="E15" s="95"/>
      <c r="F15" s="95"/>
      <c r="G15" s="95"/>
      <c r="H15" s="95"/>
      <c r="I15" s="95"/>
      <c r="J15" s="95"/>
      <c r="K15" s="95"/>
      <c r="L15" s="96"/>
      <c r="M15" s="96"/>
      <c r="N15" s="96"/>
      <c r="O15" s="95"/>
      <c r="P15" s="96"/>
      <c r="Q15" s="96"/>
      <c r="R15" s="96"/>
      <c r="S15" s="96"/>
      <c r="T15" s="95"/>
      <c r="U15" s="95"/>
      <c r="V15" s="95"/>
      <c r="W15" s="96"/>
      <c r="X15" s="95"/>
      <c r="Y15" s="95"/>
      <c r="Z15" s="95"/>
      <c r="AA15" s="96"/>
      <c r="AB15" s="95"/>
      <c r="AC15" s="96"/>
      <c r="AD15" s="96"/>
      <c r="AE15" s="96"/>
      <c r="AF15" s="95"/>
      <c r="AG15" s="96"/>
      <c r="AH15" s="96"/>
      <c r="AI15" s="96"/>
      <c r="AJ15" s="96"/>
      <c r="AK15" s="95"/>
      <c r="AL15" s="95"/>
      <c r="AM15" s="95"/>
      <c r="AN15" s="96"/>
      <c r="AO15" s="95"/>
      <c r="AP15" s="95"/>
      <c r="AQ15" s="95"/>
      <c r="AR15" s="96"/>
    </row>
    <row r="16" spans="1:47" s="97" customFormat="1" ht="15" customHeight="1">
      <c r="A16" s="94"/>
      <c r="B16" s="94"/>
      <c r="C16" s="95"/>
      <c r="D16" s="95"/>
      <c r="E16" s="95"/>
      <c r="F16" s="95"/>
      <c r="G16" s="95"/>
      <c r="H16" s="95"/>
      <c r="I16" s="95"/>
      <c r="J16" s="95"/>
      <c r="K16" s="95"/>
      <c r="L16" s="96"/>
      <c r="M16" s="96"/>
      <c r="N16" s="96"/>
      <c r="O16" s="95"/>
      <c r="P16" s="96"/>
      <c r="Q16" s="96"/>
      <c r="R16" s="96"/>
      <c r="S16" s="96"/>
      <c r="T16" s="95"/>
      <c r="U16" s="95"/>
      <c r="V16" s="95"/>
      <c r="W16" s="96"/>
      <c r="X16" s="95"/>
      <c r="Y16" s="95"/>
      <c r="Z16" s="95"/>
      <c r="AA16" s="96"/>
      <c r="AB16" s="95"/>
      <c r="AC16" s="96"/>
      <c r="AD16" s="96"/>
      <c r="AE16" s="96"/>
      <c r="AF16" s="95"/>
      <c r="AG16" s="96"/>
      <c r="AH16" s="96"/>
      <c r="AI16" s="96"/>
      <c r="AJ16" s="96"/>
      <c r="AK16" s="95"/>
      <c r="AL16" s="95"/>
      <c r="AM16" s="95"/>
      <c r="AN16" s="96"/>
      <c r="AO16" s="95"/>
      <c r="AP16" s="95"/>
      <c r="AQ16" s="95"/>
      <c r="AR16" s="96"/>
    </row>
    <row r="17" spans="1:44" s="97" customFormat="1" ht="15" customHeight="1">
      <c r="A17" s="94"/>
      <c r="B17" s="94"/>
      <c r="C17" s="95"/>
      <c r="D17" s="95"/>
      <c r="E17" s="95"/>
      <c r="F17" s="95"/>
      <c r="G17" s="95"/>
      <c r="H17" s="95"/>
      <c r="I17" s="95"/>
      <c r="J17" s="95"/>
      <c r="K17" s="95"/>
      <c r="L17" s="96"/>
      <c r="M17" s="96"/>
      <c r="N17" s="96"/>
      <c r="O17" s="95"/>
      <c r="P17" s="96"/>
      <c r="Q17" s="96"/>
      <c r="R17" s="96"/>
      <c r="S17" s="96"/>
      <c r="T17" s="95"/>
      <c r="U17" s="95"/>
      <c r="V17" s="95"/>
      <c r="W17" s="96"/>
      <c r="X17" s="95"/>
      <c r="Y17" s="95"/>
      <c r="Z17" s="95"/>
      <c r="AA17" s="96"/>
      <c r="AB17" s="95"/>
      <c r="AC17" s="96"/>
      <c r="AD17" s="96"/>
      <c r="AE17" s="96"/>
      <c r="AF17" s="95"/>
      <c r="AG17" s="96"/>
      <c r="AH17" s="96"/>
      <c r="AI17" s="96"/>
      <c r="AJ17" s="96"/>
      <c r="AK17" s="95"/>
      <c r="AL17" s="95"/>
      <c r="AM17" s="95"/>
      <c r="AN17" s="96"/>
      <c r="AO17" s="95"/>
      <c r="AP17" s="95"/>
      <c r="AQ17" s="95"/>
      <c r="AR17" s="96"/>
    </row>
    <row r="18" spans="1:44" s="97" customFormat="1" ht="15" customHeight="1">
      <c r="A18" s="94"/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6"/>
      <c r="M18" s="96"/>
      <c r="N18" s="96"/>
      <c r="O18" s="95"/>
      <c r="P18" s="96"/>
      <c r="Q18" s="96"/>
      <c r="R18" s="96"/>
      <c r="S18" s="96"/>
      <c r="T18" s="95"/>
      <c r="U18" s="95"/>
      <c r="V18" s="95"/>
      <c r="W18" s="96"/>
      <c r="X18" s="95"/>
      <c r="Y18" s="95"/>
      <c r="Z18" s="95"/>
      <c r="AA18" s="96"/>
      <c r="AB18" s="95"/>
      <c r="AC18" s="96"/>
      <c r="AD18" s="96"/>
      <c r="AE18" s="96"/>
      <c r="AF18" s="95"/>
      <c r="AG18" s="96"/>
      <c r="AH18" s="96"/>
      <c r="AI18" s="96"/>
      <c r="AJ18" s="96"/>
      <c r="AK18" s="95"/>
      <c r="AL18" s="95"/>
      <c r="AM18" s="95"/>
      <c r="AN18" s="96"/>
      <c r="AO18" s="95"/>
      <c r="AP18" s="95"/>
      <c r="AQ18" s="95"/>
      <c r="AR18" s="96"/>
    </row>
    <row r="19" spans="1:44" s="97" customFormat="1" ht="15" customHeight="1">
      <c r="A19" s="94"/>
      <c r="B19" s="94"/>
      <c r="C19" s="95"/>
      <c r="D19" s="95"/>
      <c r="E19" s="95"/>
      <c r="F19" s="95"/>
      <c r="G19" s="95"/>
      <c r="H19" s="95"/>
      <c r="I19" s="95"/>
      <c r="J19" s="95"/>
      <c r="K19" s="95"/>
      <c r="L19" s="96"/>
      <c r="M19" s="96"/>
      <c r="N19" s="96"/>
      <c r="O19" s="95"/>
      <c r="P19" s="96"/>
      <c r="Q19" s="96"/>
      <c r="R19" s="96"/>
      <c r="S19" s="96"/>
      <c r="T19" s="95"/>
      <c r="U19" s="95"/>
      <c r="V19" s="95"/>
      <c r="W19" s="96"/>
      <c r="X19" s="95"/>
      <c r="Y19" s="95"/>
      <c r="Z19" s="95"/>
      <c r="AA19" s="96"/>
      <c r="AB19" s="95"/>
      <c r="AC19" s="96"/>
      <c r="AD19" s="96"/>
      <c r="AE19" s="96"/>
      <c r="AF19" s="95"/>
      <c r="AG19" s="96"/>
      <c r="AH19" s="96"/>
      <c r="AI19" s="96"/>
      <c r="AJ19" s="96"/>
      <c r="AK19" s="95"/>
      <c r="AL19" s="95"/>
      <c r="AM19" s="95"/>
      <c r="AN19" s="96"/>
      <c r="AO19" s="95"/>
      <c r="AP19" s="95"/>
      <c r="AQ19" s="95"/>
      <c r="AR19" s="96"/>
    </row>
    <row r="20" spans="1:44" s="97" customFormat="1" ht="15" customHeight="1">
      <c r="A20" s="94"/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6"/>
      <c r="M20" s="96"/>
      <c r="N20" s="96"/>
      <c r="O20" s="95"/>
      <c r="P20" s="96"/>
      <c r="Q20" s="96"/>
      <c r="R20" s="96"/>
      <c r="S20" s="96"/>
      <c r="T20" s="95"/>
      <c r="U20" s="95"/>
      <c r="V20" s="95"/>
      <c r="W20" s="96"/>
      <c r="X20" s="95"/>
      <c r="Y20" s="95"/>
      <c r="Z20" s="95"/>
      <c r="AA20" s="96"/>
      <c r="AB20" s="95"/>
      <c r="AC20" s="96"/>
      <c r="AD20" s="96"/>
      <c r="AE20" s="96"/>
      <c r="AF20" s="95"/>
      <c r="AG20" s="96"/>
      <c r="AH20" s="96"/>
      <c r="AI20" s="96"/>
      <c r="AJ20" s="96"/>
      <c r="AK20" s="95"/>
      <c r="AL20" s="95"/>
      <c r="AM20" s="95"/>
      <c r="AN20" s="96"/>
      <c r="AO20" s="95"/>
      <c r="AP20" s="95"/>
      <c r="AQ20" s="95"/>
      <c r="AR20" s="96"/>
    </row>
    <row r="21" spans="1:44" s="97" customFormat="1" ht="15" customHeight="1">
      <c r="A21" s="94"/>
      <c r="B21" s="94"/>
      <c r="C21" s="95"/>
      <c r="D21" s="95"/>
      <c r="E21" s="95"/>
      <c r="F21" s="95"/>
      <c r="G21" s="95"/>
      <c r="H21" s="95"/>
      <c r="I21" s="95"/>
      <c r="J21" s="95"/>
      <c r="K21" s="95"/>
      <c r="L21" s="96"/>
      <c r="M21" s="96"/>
      <c r="N21" s="96"/>
      <c r="O21" s="95"/>
      <c r="P21" s="96"/>
      <c r="Q21" s="96"/>
      <c r="R21" s="96"/>
      <c r="S21" s="96"/>
      <c r="T21" s="95"/>
      <c r="U21" s="95"/>
      <c r="V21" s="95"/>
      <c r="W21" s="96"/>
      <c r="X21" s="95"/>
      <c r="Y21" s="95"/>
      <c r="Z21" s="95"/>
      <c r="AA21" s="96"/>
      <c r="AB21" s="95"/>
      <c r="AC21" s="96"/>
      <c r="AD21" s="96"/>
      <c r="AE21" s="96"/>
      <c r="AF21" s="95"/>
      <c r="AG21" s="96"/>
      <c r="AH21" s="96"/>
      <c r="AI21" s="96"/>
      <c r="AJ21" s="96"/>
      <c r="AK21" s="95"/>
      <c r="AL21" s="95"/>
      <c r="AM21" s="95"/>
      <c r="AN21" s="96"/>
      <c r="AO21" s="95"/>
      <c r="AP21" s="95"/>
      <c r="AQ21" s="95"/>
      <c r="AR21" s="96"/>
    </row>
    <row r="22" spans="1:44" s="97" customFormat="1" ht="15" customHeight="1">
      <c r="A22" s="94"/>
      <c r="B22" s="94"/>
      <c r="C22" s="95"/>
      <c r="D22" s="95"/>
      <c r="E22" s="95"/>
      <c r="F22" s="95"/>
      <c r="G22" s="95"/>
      <c r="H22" s="95"/>
      <c r="I22" s="95"/>
      <c r="J22" s="95"/>
      <c r="K22" s="95"/>
      <c r="L22" s="96"/>
      <c r="M22" s="96"/>
      <c r="N22" s="96"/>
      <c r="O22" s="95"/>
      <c r="P22" s="96"/>
      <c r="Q22" s="96"/>
      <c r="R22" s="96"/>
      <c r="S22" s="96"/>
      <c r="T22" s="95"/>
      <c r="U22" s="95"/>
      <c r="V22" s="95"/>
      <c r="W22" s="96"/>
      <c r="X22" s="95"/>
      <c r="Y22" s="95"/>
      <c r="Z22" s="95"/>
      <c r="AA22" s="96"/>
      <c r="AB22" s="95"/>
      <c r="AC22" s="96"/>
      <c r="AD22" s="96"/>
      <c r="AE22" s="96"/>
      <c r="AF22" s="95"/>
      <c r="AG22" s="96"/>
      <c r="AH22" s="96"/>
      <c r="AI22" s="96"/>
      <c r="AJ22" s="96"/>
      <c r="AK22" s="95"/>
      <c r="AL22" s="95"/>
      <c r="AM22" s="95"/>
      <c r="AN22" s="96"/>
      <c r="AO22" s="95"/>
      <c r="AP22" s="95"/>
      <c r="AQ22" s="95"/>
      <c r="AR22" s="96"/>
    </row>
    <row r="23" spans="1:44" s="97" customFormat="1" ht="15" customHeight="1">
      <c r="A23" s="94"/>
      <c r="B23" s="94"/>
      <c r="C23" s="95"/>
      <c r="D23" s="95"/>
      <c r="E23" s="95"/>
      <c r="F23" s="95"/>
      <c r="G23" s="95"/>
      <c r="H23" s="95"/>
      <c r="I23" s="95"/>
      <c r="J23" s="95"/>
      <c r="K23" s="95"/>
      <c r="L23" s="96"/>
      <c r="M23" s="96"/>
      <c r="N23" s="96"/>
      <c r="O23" s="95"/>
      <c r="P23" s="96"/>
      <c r="Q23" s="96"/>
      <c r="R23" s="96"/>
      <c r="S23" s="96"/>
      <c r="T23" s="95"/>
      <c r="U23" s="95"/>
      <c r="V23" s="95"/>
      <c r="W23" s="96"/>
      <c r="X23" s="95"/>
      <c r="Y23" s="95"/>
      <c r="Z23" s="95"/>
      <c r="AA23" s="96"/>
      <c r="AB23" s="95"/>
      <c r="AC23" s="96"/>
      <c r="AD23" s="96"/>
      <c r="AE23" s="96"/>
      <c r="AF23" s="95"/>
      <c r="AG23" s="96"/>
      <c r="AH23" s="96"/>
      <c r="AI23" s="96"/>
      <c r="AJ23" s="96"/>
      <c r="AK23" s="95"/>
      <c r="AL23" s="95"/>
      <c r="AM23" s="95"/>
      <c r="AN23" s="96"/>
      <c r="AO23" s="95"/>
      <c r="AP23" s="95"/>
      <c r="AQ23" s="95"/>
      <c r="AR23" s="96"/>
    </row>
    <row r="24" spans="1:44" s="97" customFormat="1" ht="15" customHeight="1">
      <c r="A24" s="94"/>
      <c r="B24" s="94"/>
      <c r="C24" s="95"/>
      <c r="D24" s="95"/>
      <c r="E24" s="95"/>
      <c r="F24" s="95"/>
      <c r="G24" s="95"/>
      <c r="H24" s="95"/>
      <c r="I24" s="95"/>
      <c r="J24" s="95"/>
      <c r="K24" s="95"/>
      <c r="L24" s="96"/>
      <c r="M24" s="96"/>
      <c r="N24" s="96"/>
      <c r="O24" s="95"/>
      <c r="P24" s="96"/>
      <c r="Q24" s="96"/>
      <c r="R24" s="96"/>
      <c r="S24" s="96"/>
      <c r="T24" s="95"/>
      <c r="U24" s="95"/>
      <c r="V24" s="95"/>
      <c r="W24" s="96"/>
      <c r="X24" s="95"/>
      <c r="Y24" s="95"/>
      <c r="Z24" s="95"/>
      <c r="AA24" s="96"/>
      <c r="AB24" s="95"/>
      <c r="AC24" s="96"/>
      <c r="AD24" s="96"/>
      <c r="AE24" s="96"/>
      <c r="AF24" s="95"/>
      <c r="AG24" s="96"/>
      <c r="AH24" s="96"/>
      <c r="AI24" s="96"/>
      <c r="AJ24" s="96"/>
      <c r="AK24" s="95"/>
      <c r="AL24" s="95"/>
      <c r="AM24" s="95"/>
      <c r="AN24" s="96"/>
      <c r="AO24" s="95"/>
      <c r="AP24" s="95"/>
      <c r="AQ24" s="95"/>
      <c r="AR24" s="96"/>
    </row>
    <row r="25" spans="1:44" s="97" customFormat="1" ht="15" customHeight="1">
      <c r="A25" s="94"/>
      <c r="B25" s="94"/>
      <c r="C25" s="95"/>
      <c r="D25" s="95"/>
      <c r="E25" s="95"/>
      <c r="F25" s="95"/>
      <c r="G25" s="95"/>
      <c r="H25" s="95"/>
      <c r="I25" s="95"/>
      <c r="J25" s="95"/>
      <c r="K25" s="95"/>
      <c r="L25" s="96"/>
      <c r="M25" s="96"/>
      <c r="N25" s="96"/>
      <c r="O25" s="95"/>
      <c r="P25" s="96"/>
      <c r="Q25" s="96"/>
      <c r="R25" s="96"/>
      <c r="S25" s="96"/>
      <c r="T25" s="95"/>
      <c r="U25" s="95"/>
      <c r="V25" s="95"/>
      <c r="W25" s="96"/>
      <c r="X25" s="95"/>
      <c r="Y25" s="95"/>
      <c r="Z25" s="95"/>
      <c r="AA25" s="96"/>
      <c r="AB25" s="95"/>
      <c r="AC25" s="96"/>
      <c r="AD25" s="96"/>
      <c r="AE25" s="96"/>
      <c r="AF25" s="95"/>
      <c r="AG25" s="96"/>
      <c r="AH25" s="96"/>
      <c r="AI25" s="96"/>
      <c r="AJ25" s="96"/>
      <c r="AK25" s="95"/>
      <c r="AL25" s="95"/>
      <c r="AM25" s="95"/>
      <c r="AN25" s="96"/>
      <c r="AO25" s="95"/>
      <c r="AP25" s="95"/>
      <c r="AQ25" s="95"/>
      <c r="AR25" s="96"/>
    </row>
    <row r="26" spans="1:44" s="97" customFormat="1" ht="15" customHeight="1">
      <c r="A26" s="94"/>
      <c r="B26" s="94"/>
      <c r="C26" s="95"/>
      <c r="D26" s="95"/>
      <c r="E26" s="95"/>
      <c r="F26" s="95"/>
      <c r="G26" s="95"/>
      <c r="H26" s="95"/>
      <c r="I26" s="95"/>
      <c r="J26" s="95"/>
      <c r="K26" s="95"/>
      <c r="L26" s="96"/>
      <c r="M26" s="96"/>
      <c r="N26" s="96"/>
      <c r="O26" s="95"/>
      <c r="P26" s="96"/>
      <c r="Q26" s="96"/>
      <c r="R26" s="96"/>
      <c r="S26" s="96"/>
      <c r="T26" s="95"/>
      <c r="U26" s="95"/>
      <c r="V26" s="95"/>
      <c r="W26" s="96"/>
      <c r="X26" s="95"/>
      <c r="Y26" s="95"/>
      <c r="Z26" s="95"/>
      <c r="AA26" s="96"/>
      <c r="AB26" s="95"/>
      <c r="AC26" s="96"/>
      <c r="AD26" s="96"/>
      <c r="AE26" s="96"/>
      <c r="AF26" s="95"/>
      <c r="AG26" s="96"/>
      <c r="AH26" s="96"/>
      <c r="AI26" s="96"/>
      <c r="AJ26" s="96"/>
      <c r="AK26" s="95"/>
      <c r="AL26" s="95"/>
      <c r="AM26" s="95"/>
      <c r="AN26" s="96"/>
      <c r="AO26" s="95"/>
      <c r="AP26" s="95"/>
      <c r="AQ26" s="95"/>
      <c r="AR26" s="96"/>
    </row>
    <row r="27" spans="1:44" s="97" customFormat="1" ht="15" customHeight="1">
      <c r="A27" s="94"/>
      <c r="B27" s="94"/>
      <c r="C27" s="95"/>
      <c r="D27" s="95"/>
      <c r="E27" s="95"/>
      <c r="F27" s="95"/>
      <c r="G27" s="95"/>
      <c r="H27" s="95"/>
      <c r="I27" s="95"/>
      <c r="J27" s="95"/>
      <c r="K27" s="95"/>
      <c r="L27" s="96"/>
      <c r="M27" s="96"/>
      <c r="N27" s="96"/>
      <c r="O27" s="95"/>
      <c r="P27" s="96"/>
      <c r="Q27" s="96"/>
      <c r="R27" s="96"/>
      <c r="S27" s="96"/>
      <c r="T27" s="95"/>
      <c r="U27" s="95"/>
      <c r="V27" s="95"/>
      <c r="W27" s="96"/>
      <c r="X27" s="95"/>
      <c r="Y27" s="95"/>
      <c r="Z27" s="95"/>
      <c r="AA27" s="96"/>
      <c r="AB27" s="95"/>
      <c r="AC27" s="96"/>
      <c r="AD27" s="96"/>
      <c r="AE27" s="96"/>
      <c r="AF27" s="95"/>
      <c r="AG27" s="96"/>
      <c r="AH27" s="96"/>
      <c r="AI27" s="96"/>
      <c r="AJ27" s="96"/>
      <c r="AK27" s="95"/>
      <c r="AL27" s="95"/>
      <c r="AM27" s="95"/>
      <c r="AN27" s="96"/>
      <c r="AO27" s="95"/>
      <c r="AP27" s="95"/>
      <c r="AQ27" s="95"/>
      <c r="AR27" s="96"/>
    </row>
    <row r="28" spans="1:44" s="97" customFormat="1" ht="15" customHeight="1">
      <c r="A28" s="94"/>
      <c r="B28" s="94"/>
      <c r="C28" s="95"/>
      <c r="D28" s="95"/>
      <c r="E28" s="95"/>
      <c r="F28" s="95"/>
      <c r="G28" s="95"/>
      <c r="H28" s="95"/>
      <c r="I28" s="95"/>
      <c r="J28" s="95"/>
      <c r="K28" s="95"/>
      <c r="L28" s="96"/>
      <c r="M28" s="96"/>
      <c r="N28" s="96"/>
      <c r="O28" s="95"/>
      <c r="P28" s="96"/>
      <c r="Q28" s="96"/>
      <c r="R28" s="96"/>
      <c r="S28" s="96"/>
      <c r="T28" s="95"/>
      <c r="U28" s="95"/>
      <c r="V28" s="95"/>
      <c r="W28" s="96"/>
      <c r="X28" s="95"/>
      <c r="Y28" s="95"/>
      <c r="Z28" s="95"/>
      <c r="AA28" s="96"/>
      <c r="AB28" s="95"/>
      <c r="AC28" s="96"/>
      <c r="AD28" s="96"/>
      <c r="AE28" s="96"/>
      <c r="AF28" s="95"/>
      <c r="AG28" s="96"/>
      <c r="AH28" s="96"/>
      <c r="AI28" s="96"/>
      <c r="AJ28" s="96"/>
      <c r="AK28" s="95"/>
      <c r="AL28" s="95"/>
      <c r="AM28" s="95"/>
      <c r="AN28" s="96"/>
      <c r="AO28" s="95"/>
      <c r="AP28" s="95"/>
      <c r="AQ28" s="95"/>
      <c r="AR28" s="96"/>
    </row>
    <row r="29" spans="1:44" s="97" customFormat="1" ht="13.5" customHeight="1">
      <c r="A29" s="94"/>
      <c r="B29" s="94"/>
      <c r="C29" s="95"/>
      <c r="D29" s="95"/>
      <c r="E29" s="95"/>
      <c r="F29" s="95"/>
      <c r="G29" s="95"/>
      <c r="H29" s="95"/>
      <c r="I29" s="95"/>
      <c r="J29" s="95"/>
      <c r="K29" s="95"/>
      <c r="L29" s="96"/>
      <c r="M29" s="96"/>
      <c r="N29" s="96"/>
      <c r="O29" s="95"/>
      <c r="P29" s="96"/>
      <c r="Q29" s="96"/>
      <c r="R29" s="96"/>
      <c r="S29" s="96"/>
      <c r="T29" s="95"/>
      <c r="U29" s="95"/>
      <c r="V29" s="95"/>
      <c r="W29" s="96"/>
      <c r="X29" s="95"/>
      <c r="Y29" s="95"/>
      <c r="Z29" s="95"/>
      <c r="AA29" s="96"/>
      <c r="AB29" s="95"/>
      <c r="AC29" s="96"/>
      <c r="AD29" s="96"/>
      <c r="AE29" s="96"/>
      <c r="AF29" s="95"/>
      <c r="AG29" s="96"/>
      <c r="AH29" s="96"/>
      <c r="AI29" s="96"/>
      <c r="AJ29" s="96"/>
      <c r="AK29" s="95"/>
      <c r="AL29" s="95"/>
      <c r="AM29" s="95"/>
      <c r="AN29" s="96"/>
      <c r="AO29" s="95"/>
      <c r="AP29" s="95"/>
      <c r="AQ29" s="95"/>
      <c r="AR29" s="96"/>
    </row>
    <row r="30" spans="1:44" s="97" customFormat="1" ht="19.5" customHeight="1">
      <c r="A30" s="160" t="s">
        <v>398</v>
      </c>
      <c r="B30" s="94"/>
      <c r="C30" s="95"/>
      <c r="D30" s="95"/>
      <c r="E30" s="95"/>
      <c r="F30" s="95"/>
      <c r="G30" s="95"/>
      <c r="H30" s="95"/>
      <c r="I30" s="95"/>
      <c r="J30" s="95"/>
      <c r="K30" s="95"/>
      <c r="L30" s="96"/>
      <c r="M30" s="96"/>
      <c r="N30" s="96"/>
      <c r="O30" s="95"/>
      <c r="P30" s="96"/>
      <c r="Q30" s="96"/>
      <c r="R30" s="96"/>
      <c r="S30" s="96"/>
      <c r="T30" s="95"/>
      <c r="U30" s="95"/>
      <c r="V30" s="95"/>
      <c r="W30" s="96"/>
      <c r="X30" s="95"/>
      <c r="Y30" s="95"/>
      <c r="Z30" s="95"/>
      <c r="AA30" s="96"/>
      <c r="AB30" s="95"/>
      <c r="AC30" s="96"/>
      <c r="AD30" s="96"/>
      <c r="AE30" s="96"/>
      <c r="AF30" s="95"/>
      <c r="AG30" s="96"/>
      <c r="AH30" s="96"/>
      <c r="AI30" s="96"/>
      <c r="AJ30" s="96"/>
      <c r="AK30" s="95"/>
      <c r="AL30" s="95"/>
      <c r="AM30" s="95"/>
      <c r="AN30" s="96"/>
      <c r="AO30" s="95"/>
      <c r="AP30" s="95"/>
      <c r="AQ30" s="95"/>
      <c r="AR30" s="96"/>
    </row>
    <row r="31" spans="1:44" ht="15" customHeight="1">
      <c r="A31" s="70" t="s">
        <v>58</v>
      </c>
      <c r="B31" s="71">
        <v>2012</v>
      </c>
      <c r="C31" s="72" t="s">
        <v>59</v>
      </c>
      <c r="D31" s="72" t="s">
        <v>60</v>
      </c>
      <c r="E31" s="72" t="s">
        <v>61</v>
      </c>
      <c r="F31" s="72" t="s">
        <v>62</v>
      </c>
      <c r="G31" s="73" t="s">
        <v>63</v>
      </c>
      <c r="H31" s="74" t="s">
        <v>64</v>
      </c>
      <c r="I31" s="74" t="s">
        <v>65</v>
      </c>
      <c r="J31" s="75" t="s">
        <v>66</v>
      </c>
      <c r="K31" s="76">
        <v>2014</v>
      </c>
      <c r="L31" s="75" t="s">
        <v>67</v>
      </c>
      <c r="M31" s="75" t="s">
        <v>68</v>
      </c>
      <c r="N31" s="75" t="s">
        <v>69</v>
      </c>
      <c r="O31" s="77" t="s">
        <v>35</v>
      </c>
      <c r="P31" s="75" t="s">
        <v>70</v>
      </c>
      <c r="Q31" s="75" t="s">
        <v>71</v>
      </c>
      <c r="R31" s="75" t="s">
        <v>72</v>
      </c>
      <c r="S31" s="98" t="s">
        <v>36</v>
      </c>
      <c r="T31" s="75" t="s">
        <v>73</v>
      </c>
      <c r="U31" s="75" t="s">
        <v>74</v>
      </c>
      <c r="V31" s="75" t="s">
        <v>75</v>
      </c>
      <c r="W31" s="78" t="s">
        <v>37</v>
      </c>
      <c r="X31" s="75" t="s">
        <v>76</v>
      </c>
      <c r="Y31" s="75" t="s">
        <v>77</v>
      </c>
      <c r="Z31" s="75" t="s">
        <v>78</v>
      </c>
      <c r="AA31" s="98" t="s">
        <v>79</v>
      </c>
      <c r="AB31" s="76">
        <v>2015</v>
      </c>
      <c r="AC31" s="75" t="s">
        <v>372</v>
      </c>
      <c r="AD31" s="75" t="s">
        <v>373</v>
      </c>
      <c r="AE31" s="75" t="s">
        <v>374</v>
      </c>
      <c r="AF31" s="77" t="s">
        <v>375</v>
      </c>
      <c r="AG31" s="75" t="s">
        <v>376</v>
      </c>
      <c r="AH31" s="75" t="s">
        <v>377</v>
      </c>
      <c r="AI31" s="75" t="s">
        <v>378</v>
      </c>
      <c r="AJ31" s="78" t="s">
        <v>379</v>
      </c>
      <c r="AK31" s="75" t="s">
        <v>380</v>
      </c>
      <c r="AL31" s="75" t="s">
        <v>381</v>
      </c>
      <c r="AM31" s="75" t="s">
        <v>382</v>
      </c>
      <c r="AN31" s="78" t="s">
        <v>383</v>
      </c>
      <c r="AO31" s="75" t="s">
        <v>384</v>
      </c>
      <c r="AP31" s="75" t="s">
        <v>385</v>
      </c>
      <c r="AQ31" s="75" t="s">
        <v>386</v>
      </c>
      <c r="AR31" s="78" t="s">
        <v>387</v>
      </c>
    </row>
    <row r="32" spans="1:44" ht="15" customHeight="1">
      <c r="A32" s="99" t="s">
        <v>83</v>
      </c>
      <c r="B32" s="80">
        <f>5848613389.43001/1000000</f>
        <v>5848.6133894300101</v>
      </c>
      <c r="C32" s="81">
        <v>1311.82</v>
      </c>
      <c r="D32" s="81">
        <v>1288.29</v>
      </c>
      <c r="E32" s="81">
        <v>1576.74</v>
      </c>
      <c r="F32" s="88">
        <v>1553.15</v>
      </c>
      <c r="G32" s="81">
        <f>SUM(C32:F32)</f>
        <v>5730</v>
      </c>
      <c r="H32" s="82">
        <f>620573920.09/1000000</f>
        <v>620.57392009</v>
      </c>
      <c r="I32" s="82">
        <f>539564180.85/1000000</f>
        <v>539.56418085000007</v>
      </c>
      <c r="J32" s="82">
        <f>393021752/1000000</f>
        <v>393.02175199999999</v>
      </c>
      <c r="K32" s="82">
        <f>O32+S32+W32+AA32</f>
        <v>7013.1753715600007</v>
      </c>
      <c r="L32" s="82">
        <v>735.36</v>
      </c>
      <c r="M32" s="82">
        <v>485.89</v>
      </c>
      <c r="N32" s="82">
        <v>671.93</v>
      </c>
      <c r="O32" s="100">
        <f>L32+M32+N32</f>
        <v>1893.1799999999998</v>
      </c>
      <c r="P32" s="82">
        <v>560.20628200999977</v>
      </c>
      <c r="Q32" s="82">
        <v>575.19061049000004</v>
      </c>
      <c r="R32" s="82">
        <v>511.48941592</v>
      </c>
      <c r="S32" s="84">
        <f t="shared" ref="S32:S33" si="6">SUM(P32:R32)</f>
        <v>1646.88630842</v>
      </c>
      <c r="T32" s="82">
        <v>749.52223400000003</v>
      </c>
      <c r="U32" s="82">
        <v>598.71512208000047</v>
      </c>
      <c r="V32" s="82">
        <v>610.95474378999938</v>
      </c>
      <c r="W32" s="100">
        <f>T32+U32+V32</f>
        <v>1959.19209987</v>
      </c>
      <c r="X32" s="82">
        <v>723.42904275000092</v>
      </c>
      <c r="Y32" s="82">
        <f>430103229.18/1000000</f>
        <v>430.10322918000003</v>
      </c>
      <c r="Z32" s="82">
        <f>360384691.34/1000000</f>
        <v>360.38469133999996</v>
      </c>
      <c r="AA32" s="100">
        <f>X32+Y32+Z32</f>
        <v>1513.9169632700009</v>
      </c>
      <c r="AB32" s="82">
        <f>AF32+AJ32+AN32+AR32</f>
        <v>1636.9256109499997</v>
      </c>
      <c r="AC32" s="82">
        <v>435.25962658999998</v>
      </c>
      <c r="AD32" s="82">
        <v>519.50926701999981</v>
      </c>
      <c r="AE32" s="82">
        <f>682156717.34/1000000</f>
        <v>682.15671734</v>
      </c>
      <c r="AF32" s="100">
        <f>AC32+AD32+AE32</f>
        <v>1636.9256109499997</v>
      </c>
      <c r="AG32" s="82"/>
      <c r="AH32" s="82"/>
      <c r="AI32" s="82"/>
      <c r="AJ32" s="84">
        <f t="shared" ref="AJ32:AJ33" si="7">SUM(AG32:AI32)</f>
        <v>0</v>
      </c>
      <c r="AK32" s="82"/>
      <c r="AL32" s="82"/>
      <c r="AM32" s="82"/>
      <c r="AN32" s="100">
        <f>AK32+AL32+AM32</f>
        <v>0</v>
      </c>
      <c r="AO32" s="82"/>
      <c r="AP32" s="82"/>
      <c r="AQ32" s="82"/>
      <c r="AR32" s="100">
        <f>AO32+AP32+AQ32</f>
        <v>0</v>
      </c>
    </row>
    <row r="33" spans="1:46" ht="15" customHeight="1">
      <c r="A33" s="99" t="s">
        <v>399</v>
      </c>
      <c r="B33" s="99">
        <v>89.89</v>
      </c>
      <c r="C33" s="81">
        <v>23.07</v>
      </c>
      <c r="D33" s="81">
        <v>23.45</v>
      </c>
      <c r="E33" s="81">
        <v>26.5</v>
      </c>
      <c r="F33" s="88">
        <f>H33+I33+J33</f>
        <v>26.46470879</v>
      </c>
      <c r="G33" s="81">
        <f>SUM(C33:F33)</f>
        <v>99.484708789999999</v>
      </c>
      <c r="H33" s="101">
        <f>11043794.44/1000000</f>
        <v>11.043794439999999</v>
      </c>
      <c r="I33" s="101">
        <f>10017043.02/1000000</f>
        <v>10.017043019999999</v>
      </c>
      <c r="J33" s="101">
        <f>5403871.33/1000000</f>
        <v>5.4038713300000003</v>
      </c>
      <c r="K33" s="82">
        <f>O33+S33+W33+AA33</f>
        <v>105.04887211</v>
      </c>
      <c r="L33" s="101">
        <v>4.7889789200000008</v>
      </c>
      <c r="M33" s="101">
        <v>8.2933742099999996</v>
      </c>
      <c r="N33" s="101">
        <v>11.91723584</v>
      </c>
      <c r="O33" s="100">
        <f>L33+M33+N33</f>
        <v>24.999588970000001</v>
      </c>
      <c r="P33" s="101">
        <v>7.2713037199999988</v>
      </c>
      <c r="Q33" s="101">
        <v>12.119519720000001</v>
      </c>
      <c r="R33" s="101">
        <v>13.283159749999999</v>
      </c>
      <c r="S33" s="84">
        <f t="shared" si="6"/>
        <v>32.673983190000001</v>
      </c>
      <c r="T33" s="101">
        <v>8.4684028599999994</v>
      </c>
      <c r="U33" s="101">
        <v>10.804275800000001</v>
      </c>
      <c r="V33" s="101">
        <v>12.27091534</v>
      </c>
      <c r="W33" s="100">
        <f>T33+U33+V33</f>
        <v>31.543593999999999</v>
      </c>
      <c r="X33" s="101">
        <v>9.0067868199999985</v>
      </c>
      <c r="Y33" s="193">
        <f>4592500.96/1000000</f>
        <v>4.5925009599999997</v>
      </c>
      <c r="Z33" s="193">
        <f>2232418.17/1000000</f>
        <v>2.2324181699999999</v>
      </c>
      <c r="AA33" s="100">
        <f>X33+Y33+Z33</f>
        <v>15.831705949999996</v>
      </c>
      <c r="AB33" s="82">
        <f>AF33+AJ33+AN33+AR33</f>
        <v>18.765643920000002</v>
      </c>
      <c r="AC33" s="101">
        <f>4512231.89/1000000</f>
        <v>4.5122318899999998</v>
      </c>
      <c r="AD33" s="101">
        <f>6961557.61/1000000</f>
        <v>6.9615576100000007</v>
      </c>
      <c r="AE33" s="101">
        <f>7291854.42/1000000</f>
        <v>7.2918544199999999</v>
      </c>
      <c r="AF33" s="100">
        <f>AC33+AD33+AE33</f>
        <v>18.765643920000002</v>
      </c>
      <c r="AG33" s="101"/>
      <c r="AH33" s="101"/>
      <c r="AI33" s="101"/>
      <c r="AJ33" s="84">
        <f t="shared" si="7"/>
        <v>0</v>
      </c>
      <c r="AK33" s="101"/>
      <c r="AL33" s="101"/>
      <c r="AM33" s="101"/>
      <c r="AN33" s="100">
        <f>AK33+AL33+AM33</f>
        <v>0</v>
      </c>
      <c r="AO33" s="101"/>
      <c r="AP33" s="194"/>
      <c r="AQ33" s="194"/>
      <c r="AR33" s="100">
        <f>AO33+AP33+AQ33</f>
        <v>0</v>
      </c>
      <c r="AS33" s="193"/>
      <c r="AT33" s="193"/>
    </row>
    <row r="34" spans="1:46" ht="15.75" customHeight="1">
      <c r="A34" s="195" t="s">
        <v>84</v>
      </c>
      <c r="B34" s="196">
        <f t="shared" ref="B34:G34" si="8">B33/B32</f>
        <v>1.5369454948493431E-2</v>
      </c>
      <c r="C34" s="196">
        <f t="shared" si="8"/>
        <v>1.7586254211705874E-2</v>
      </c>
      <c r="D34" s="196">
        <f t="shared" si="8"/>
        <v>1.8202423367409511E-2</v>
      </c>
      <c r="E34" s="196">
        <f t="shared" si="8"/>
        <v>1.6806829280667707E-2</v>
      </c>
      <c r="F34" s="196">
        <f t="shared" si="8"/>
        <v>1.7039377259118565E-2</v>
      </c>
      <c r="G34" s="196">
        <f t="shared" si="8"/>
        <v>1.7362078322862129E-2</v>
      </c>
      <c r="H34" s="196">
        <f>(H33/H32)</f>
        <v>1.7796098228553256E-2</v>
      </c>
      <c r="I34" s="196">
        <f>(I33/I32)</f>
        <v>1.8565063018489654E-2</v>
      </c>
      <c r="J34" s="196">
        <f>(J33/J32)</f>
        <v>1.3749547709512018E-2</v>
      </c>
      <c r="K34" s="196">
        <f>(K33/K32)</f>
        <v>1.4978788714737798E-2</v>
      </c>
      <c r="L34" s="196">
        <f t="shared" ref="L34:AA34" si="9">L33/L32</f>
        <v>6.5124278176675382E-3</v>
      </c>
      <c r="M34" s="196">
        <f t="shared" si="9"/>
        <v>1.7068419210109282E-2</v>
      </c>
      <c r="N34" s="196">
        <f t="shared" si="9"/>
        <v>1.7735829386989716E-2</v>
      </c>
      <c r="O34" s="196">
        <f t="shared" si="9"/>
        <v>1.3205077684108222E-2</v>
      </c>
      <c r="P34" s="196">
        <f t="shared" si="9"/>
        <v>1.2979689720562978E-2</v>
      </c>
      <c r="Q34" s="196">
        <f t="shared" si="9"/>
        <v>2.1070440822522268E-2</v>
      </c>
      <c r="R34" s="196">
        <f t="shared" si="9"/>
        <v>2.5969569137824673E-2</v>
      </c>
      <c r="S34" s="196">
        <f t="shared" si="9"/>
        <v>1.9839853560593975E-2</v>
      </c>
      <c r="T34" s="196">
        <f t="shared" si="9"/>
        <v>1.1298401135889452E-2</v>
      </c>
      <c r="U34" s="196">
        <f t="shared" si="9"/>
        <v>1.8045770687175545E-2</v>
      </c>
      <c r="V34" s="196">
        <f t="shared" si="9"/>
        <v>2.0084818826151589E-2</v>
      </c>
      <c r="W34" s="196">
        <f t="shared" si="9"/>
        <v>1.610030685714435E-2</v>
      </c>
      <c r="X34" s="196">
        <f t="shared" si="9"/>
        <v>1.2450131647690181E-2</v>
      </c>
      <c r="Y34" s="196">
        <f t="shared" si="9"/>
        <v>1.0677671424963932E-2</v>
      </c>
      <c r="Z34" s="196">
        <f t="shared" si="9"/>
        <v>6.1945421757492354E-3</v>
      </c>
      <c r="AA34" s="196">
        <f t="shared" si="9"/>
        <v>1.0457446698928676E-2</v>
      </c>
      <c r="AB34" s="196">
        <f>(AB33/AB32)</f>
        <v>1.1463956452553299E-2</v>
      </c>
      <c r="AC34" s="196">
        <f t="shared" ref="AC34:AR34" si="10">AC33/AC32</f>
        <v>1.036675954843469E-2</v>
      </c>
      <c r="AD34" s="196">
        <f t="shared" si="10"/>
        <v>1.3400256842255709E-2</v>
      </c>
      <c r="AE34" s="196">
        <f t="shared" si="10"/>
        <v>1.0689412322191647E-2</v>
      </c>
      <c r="AF34" s="90">
        <f t="shared" si="10"/>
        <v>1.1463956452553299E-2</v>
      </c>
      <c r="AG34" s="89" t="e">
        <f t="shared" si="10"/>
        <v>#DIV/0!</v>
      </c>
      <c r="AH34" s="89" t="e">
        <f t="shared" si="10"/>
        <v>#DIV/0!</v>
      </c>
      <c r="AI34" s="89" t="e">
        <f t="shared" si="10"/>
        <v>#DIV/0!</v>
      </c>
      <c r="AJ34" s="90" t="e">
        <f t="shared" si="10"/>
        <v>#DIV/0!</v>
      </c>
      <c r="AK34" s="89" t="e">
        <f t="shared" si="10"/>
        <v>#DIV/0!</v>
      </c>
      <c r="AL34" s="89" t="e">
        <f t="shared" si="10"/>
        <v>#DIV/0!</v>
      </c>
      <c r="AM34" s="89" t="e">
        <f t="shared" si="10"/>
        <v>#DIV/0!</v>
      </c>
      <c r="AN34" s="90" t="e">
        <f t="shared" si="10"/>
        <v>#DIV/0!</v>
      </c>
      <c r="AO34" s="89" t="e">
        <f t="shared" si="10"/>
        <v>#DIV/0!</v>
      </c>
      <c r="AP34" s="89" t="e">
        <f t="shared" si="10"/>
        <v>#DIV/0!</v>
      </c>
      <c r="AQ34" s="89" t="e">
        <f t="shared" si="10"/>
        <v>#DIV/0!</v>
      </c>
      <c r="AR34" s="90" t="e">
        <f t="shared" si="10"/>
        <v>#DIV/0!</v>
      </c>
    </row>
    <row r="35" spans="1:46" ht="15" customHeight="1">
      <c r="A35" s="79" t="s">
        <v>85</v>
      </c>
      <c r="B35" s="89">
        <f t="shared" ref="B35:AR35" si="11">B33/B4</f>
        <v>1.2159638029308736E-2</v>
      </c>
      <c r="C35" s="89">
        <f t="shared" si="11"/>
        <v>1.4859137693387781E-2</v>
      </c>
      <c r="D35" s="89">
        <f t="shared" si="11"/>
        <v>1.3035816531305415E-2</v>
      </c>
      <c r="E35" s="89">
        <f t="shared" si="11"/>
        <v>1.2807562744974844E-2</v>
      </c>
      <c r="F35" s="89">
        <f t="shared" si="11"/>
        <v>1.1415653117336439E-2</v>
      </c>
      <c r="G35" s="89">
        <f t="shared" si="11"/>
        <v>1.2855244031042708E-2</v>
      </c>
      <c r="H35" s="89">
        <f t="shared" si="11"/>
        <v>1.6271124672361709E-2</v>
      </c>
      <c r="I35" s="89">
        <f t="shared" si="11"/>
        <v>1.214025818501106E-2</v>
      </c>
      <c r="J35" s="89">
        <f t="shared" si="11"/>
        <v>6.6350991438002974E-3</v>
      </c>
      <c r="K35" s="89">
        <f t="shared" si="11"/>
        <v>1.2896946400177739E-2</v>
      </c>
      <c r="L35" s="89">
        <f t="shared" si="11"/>
        <v>9.3457191366315053E-3</v>
      </c>
      <c r="M35" s="89">
        <f t="shared" si="11"/>
        <v>1.3132680808839739E-2</v>
      </c>
      <c r="N35" s="89">
        <f t="shared" si="11"/>
        <v>1.3463630557570525E-2</v>
      </c>
      <c r="O35" s="90">
        <f t="shared" si="11"/>
        <v>1.2320687088312137E-2</v>
      </c>
      <c r="P35" s="89">
        <f t="shared" si="11"/>
        <v>1.2778412722971481E-2</v>
      </c>
      <c r="Q35" s="89">
        <f t="shared" si="11"/>
        <v>1.4917370710915281E-2</v>
      </c>
      <c r="R35" s="89">
        <f t="shared" si="11"/>
        <v>1.5339231203366378E-2</v>
      </c>
      <c r="S35" s="90">
        <f t="shared" si="11"/>
        <v>1.4538352815986562E-2</v>
      </c>
      <c r="T35" s="89">
        <f t="shared" si="11"/>
        <v>1.1684898726307159E-2</v>
      </c>
      <c r="U35" s="89">
        <f t="shared" si="11"/>
        <v>1.1559211521088384E-2</v>
      </c>
      <c r="V35" s="89">
        <f t="shared" si="11"/>
        <v>1.2384816330179679E-2</v>
      </c>
      <c r="W35" s="90">
        <f t="shared" si="11"/>
        <v>1.1902239668597542E-2</v>
      </c>
      <c r="X35" s="89">
        <f t="shared" si="11"/>
        <v>1.1591861253767844E-2</v>
      </c>
      <c r="Y35" s="89">
        <f t="shared" si="11"/>
        <v>1.2405453910121034E-2</v>
      </c>
      <c r="Z35" s="89">
        <f t="shared" si="11"/>
        <v>3.1298020599295588E-2</v>
      </c>
      <c r="AA35" s="90">
        <f t="shared" si="11"/>
        <v>1.299256728948567E-2</v>
      </c>
      <c r="AB35" s="89">
        <f t="shared" si="11"/>
        <v>1.3428877877429289E-2</v>
      </c>
      <c r="AC35" s="89">
        <f t="shared" si="11"/>
        <v>1.6842498906554901E-2</v>
      </c>
      <c r="AD35" s="89">
        <f t="shared" si="11"/>
        <v>1.5215797577240673E-2</v>
      </c>
      <c r="AE35" s="89">
        <f t="shared" si="11"/>
        <v>1.0851289211660483E-2</v>
      </c>
      <c r="AF35" s="90">
        <f t="shared" si="11"/>
        <v>1.3428877877429289E-2</v>
      </c>
      <c r="AG35" s="89" t="e">
        <f t="shared" si="11"/>
        <v>#DIV/0!</v>
      </c>
      <c r="AH35" s="89" t="e">
        <f t="shared" si="11"/>
        <v>#DIV/0!</v>
      </c>
      <c r="AI35" s="89" t="e">
        <f t="shared" si="11"/>
        <v>#DIV/0!</v>
      </c>
      <c r="AJ35" s="90" t="e">
        <f t="shared" si="11"/>
        <v>#DIV/0!</v>
      </c>
      <c r="AK35" s="89" t="e">
        <f t="shared" si="11"/>
        <v>#DIV/0!</v>
      </c>
      <c r="AL35" s="89" t="e">
        <f t="shared" si="11"/>
        <v>#DIV/0!</v>
      </c>
      <c r="AM35" s="89" t="e">
        <f t="shared" si="11"/>
        <v>#DIV/0!</v>
      </c>
      <c r="AN35" s="90" t="e">
        <f t="shared" si="11"/>
        <v>#DIV/0!</v>
      </c>
      <c r="AO35" s="89" t="e">
        <f t="shared" si="11"/>
        <v>#DIV/0!</v>
      </c>
      <c r="AP35" s="89" t="e">
        <f t="shared" si="11"/>
        <v>#DIV/0!</v>
      </c>
      <c r="AQ35" s="89" t="e">
        <f t="shared" si="11"/>
        <v>#DIV/0!</v>
      </c>
      <c r="AR35" s="90" t="e">
        <f t="shared" si="11"/>
        <v>#DIV/0!</v>
      </c>
    </row>
    <row r="36" spans="1:46" ht="15" customHeight="1">
      <c r="A36" s="79" t="s">
        <v>400</v>
      </c>
      <c r="B36" s="92">
        <v>1.4999999999999999E-2</v>
      </c>
      <c r="C36" s="92">
        <v>1.2999999999999999E-2</v>
      </c>
      <c r="D36" s="92">
        <v>1.2999999999999999E-2</v>
      </c>
      <c r="E36" s="92">
        <v>1.2999999999999999E-2</v>
      </c>
      <c r="F36" s="92">
        <v>1.2999999999999999E-2</v>
      </c>
      <c r="G36" s="92">
        <v>1.4E-2</v>
      </c>
      <c r="H36" s="92">
        <v>1.2999999999999999E-2</v>
      </c>
      <c r="I36" s="92">
        <v>1.2999999999999999E-2</v>
      </c>
      <c r="J36" s="92">
        <v>1.2999999999999999E-2</v>
      </c>
      <c r="K36" s="92">
        <v>1.2999999999999999E-2</v>
      </c>
      <c r="L36" s="92">
        <v>1.2999999999999999E-2</v>
      </c>
      <c r="M36" s="92">
        <v>1.2999999999999999E-2</v>
      </c>
      <c r="N36" s="92">
        <v>1.2999999999999999E-2</v>
      </c>
      <c r="O36" s="93">
        <v>1.2999999999999999E-2</v>
      </c>
      <c r="P36" s="89">
        <v>1.2999999999999999E-2</v>
      </c>
      <c r="Q36" s="89">
        <v>1.2999999999999999E-2</v>
      </c>
      <c r="R36" s="89">
        <v>1.2999999999999999E-2</v>
      </c>
      <c r="S36" s="93">
        <v>1.2999999999999999E-2</v>
      </c>
      <c r="T36" s="89">
        <v>1.2999999999999999E-2</v>
      </c>
      <c r="U36" s="89">
        <v>1.2999999999999999E-2</v>
      </c>
      <c r="V36" s="89">
        <v>1.2999999999999999E-2</v>
      </c>
      <c r="W36" s="93">
        <v>1.2999999999999999E-2</v>
      </c>
      <c r="X36" s="89">
        <v>1.2999999999999999E-2</v>
      </c>
      <c r="Y36" s="89">
        <v>1.2999999999999999E-2</v>
      </c>
      <c r="Z36" s="89">
        <v>1.2999999999999999E-2</v>
      </c>
      <c r="AA36" s="93">
        <v>1.2999999999999999E-2</v>
      </c>
      <c r="AB36" s="92">
        <v>1.2E-2</v>
      </c>
      <c r="AC36" s="92">
        <v>1.2E-2</v>
      </c>
      <c r="AD36" s="92">
        <v>1.2E-2</v>
      </c>
      <c r="AE36" s="92">
        <v>1.2E-2</v>
      </c>
      <c r="AF36" s="93">
        <v>1.2E-2</v>
      </c>
      <c r="AG36" s="92">
        <v>1.2E-2</v>
      </c>
      <c r="AH36" s="92">
        <v>1.2E-2</v>
      </c>
      <c r="AI36" s="92">
        <v>1.2E-2</v>
      </c>
      <c r="AJ36" s="93">
        <v>1.2E-2</v>
      </c>
      <c r="AK36" s="92">
        <v>1.2E-2</v>
      </c>
      <c r="AL36" s="92">
        <v>1.2E-2</v>
      </c>
      <c r="AM36" s="92">
        <v>1.2E-2</v>
      </c>
      <c r="AN36" s="93">
        <v>1.2E-2</v>
      </c>
      <c r="AO36" s="92">
        <v>1.2E-2</v>
      </c>
      <c r="AP36" s="92">
        <v>1.2E-2</v>
      </c>
      <c r="AQ36" s="92">
        <v>1.2E-2</v>
      </c>
      <c r="AR36" s="93">
        <v>1.2E-2</v>
      </c>
    </row>
    <row r="37" spans="1:46" ht="15" customHeight="1">
      <c r="A37" s="79" t="s">
        <v>401</v>
      </c>
      <c r="B37" s="92">
        <v>0.01</v>
      </c>
      <c r="C37" s="92">
        <v>1.2999999999999999E-2</v>
      </c>
      <c r="D37" s="92">
        <v>1.2999999999999999E-2</v>
      </c>
      <c r="E37" s="92">
        <v>1.2999999999999999E-2</v>
      </c>
      <c r="F37" s="92">
        <v>1.2999999999999999E-2</v>
      </c>
      <c r="G37" s="92">
        <v>0.01</v>
      </c>
      <c r="H37" s="92">
        <v>0.01</v>
      </c>
      <c r="I37" s="92">
        <v>0.01</v>
      </c>
      <c r="J37" s="92">
        <v>0.01</v>
      </c>
      <c r="K37" s="92">
        <v>0.01</v>
      </c>
      <c r="L37" s="92">
        <v>0.01</v>
      </c>
      <c r="M37" s="92">
        <v>0.01</v>
      </c>
      <c r="N37" s="92">
        <v>0.01</v>
      </c>
      <c r="O37" s="93">
        <v>0.01</v>
      </c>
      <c r="P37" s="93">
        <v>0.01</v>
      </c>
      <c r="Q37" s="93">
        <v>0.01</v>
      </c>
      <c r="R37" s="93">
        <v>0.01</v>
      </c>
      <c r="S37" s="93">
        <v>0.01</v>
      </c>
      <c r="T37" s="93">
        <v>0.01</v>
      </c>
      <c r="U37" s="93">
        <v>0.01</v>
      </c>
      <c r="V37" s="93">
        <v>0.01</v>
      </c>
      <c r="W37" s="93">
        <v>0.01</v>
      </c>
      <c r="X37" s="92">
        <v>0.01</v>
      </c>
      <c r="Y37" s="92">
        <v>0.01</v>
      </c>
      <c r="Z37" s="92">
        <v>0.01</v>
      </c>
      <c r="AA37" s="93">
        <v>0.01</v>
      </c>
      <c r="AB37" s="92">
        <v>0.01</v>
      </c>
      <c r="AC37" s="92">
        <v>0.01</v>
      </c>
      <c r="AD37" s="92">
        <v>0.01</v>
      </c>
      <c r="AE37" s="92">
        <v>0.01</v>
      </c>
      <c r="AF37" s="93">
        <v>0.01</v>
      </c>
      <c r="AG37" s="93">
        <v>0.01</v>
      </c>
      <c r="AH37" s="93">
        <v>0.01</v>
      </c>
      <c r="AI37" s="93">
        <v>0.01</v>
      </c>
      <c r="AJ37" s="93">
        <v>0.01</v>
      </c>
      <c r="AK37" s="93">
        <v>0.01</v>
      </c>
      <c r="AL37" s="93">
        <v>0.01</v>
      </c>
      <c r="AM37" s="93">
        <v>0.01</v>
      </c>
      <c r="AN37" s="93">
        <v>0.01</v>
      </c>
      <c r="AO37" s="92">
        <v>0.01</v>
      </c>
      <c r="AP37" s="92">
        <v>0.01</v>
      </c>
      <c r="AQ37" s="92">
        <v>0.01</v>
      </c>
      <c r="AR37" s="93">
        <v>0.01</v>
      </c>
    </row>
    <row r="38" spans="1:46" s="97" customFormat="1" ht="15" customHeight="1">
      <c r="A38" s="94"/>
      <c r="B38" s="94"/>
      <c r="C38" s="95"/>
      <c r="D38" s="95"/>
      <c r="E38" s="102"/>
      <c r="F38" s="95"/>
      <c r="G38" s="95"/>
      <c r="H38" s="95"/>
      <c r="I38" s="95"/>
      <c r="J38" s="95"/>
      <c r="K38" s="95"/>
      <c r="L38" s="103"/>
      <c r="M38" s="103"/>
      <c r="N38" s="103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103"/>
      <c r="AD38" s="103"/>
      <c r="AE38" s="103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</row>
    <row r="39" spans="1:46" s="97" customFormat="1" ht="15" customHeight="1">
      <c r="A39" s="94"/>
      <c r="B39" s="94"/>
      <c r="C39" s="95"/>
      <c r="D39" s="95"/>
      <c r="E39" s="102"/>
      <c r="F39" s="95"/>
      <c r="G39" s="95"/>
      <c r="H39" s="95"/>
      <c r="I39" s="95"/>
      <c r="J39" s="95"/>
      <c r="K39" s="95"/>
      <c r="L39" s="103"/>
      <c r="M39" s="103"/>
      <c r="N39" s="103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03"/>
      <c r="AD39" s="103"/>
      <c r="AE39" s="103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</row>
    <row r="40" spans="1:46" s="97" customFormat="1" ht="15" customHeight="1">
      <c r="A40" s="94"/>
      <c r="B40" s="94"/>
      <c r="C40" s="95"/>
      <c r="D40" s="95"/>
      <c r="E40" s="102"/>
      <c r="F40" s="95"/>
      <c r="G40" s="95"/>
      <c r="H40" s="95"/>
      <c r="I40" s="95"/>
      <c r="J40" s="95"/>
      <c r="K40" s="95"/>
      <c r="L40" s="103"/>
      <c r="M40" s="103"/>
      <c r="N40" s="103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03"/>
      <c r="AD40" s="103"/>
      <c r="AE40" s="103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</row>
    <row r="41" spans="1:46" s="97" customFormat="1" ht="15" customHeight="1">
      <c r="A41" s="94"/>
      <c r="B41" s="94"/>
      <c r="C41" s="95"/>
      <c r="D41" s="95"/>
      <c r="E41" s="102"/>
      <c r="F41" s="95"/>
      <c r="G41" s="95"/>
      <c r="H41" s="95"/>
      <c r="I41" s="95"/>
      <c r="J41" s="95"/>
      <c r="K41" s="95"/>
      <c r="L41" s="103"/>
      <c r="M41" s="103"/>
      <c r="N41" s="103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03"/>
      <c r="AD41" s="103"/>
      <c r="AE41" s="103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</row>
    <row r="42" spans="1:46" s="97" customFormat="1" ht="15" customHeight="1">
      <c r="A42" s="94"/>
      <c r="B42" s="94"/>
      <c r="C42" s="95"/>
      <c r="D42" s="95"/>
      <c r="E42" s="102"/>
      <c r="F42" s="95"/>
      <c r="G42" s="95"/>
      <c r="H42" s="95"/>
      <c r="I42" s="95"/>
      <c r="J42" s="95"/>
      <c r="K42" s="95"/>
      <c r="L42" s="103"/>
      <c r="M42" s="103"/>
      <c r="N42" s="103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03"/>
      <c r="AD42" s="103"/>
      <c r="AE42" s="103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</row>
    <row r="43" spans="1:46" s="97" customFormat="1" ht="15" customHeight="1">
      <c r="A43" s="94"/>
      <c r="B43" s="94"/>
      <c r="C43" s="95"/>
      <c r="D43" s="95"/>
      <c r="E43" s="102"/>
      <c r="F43" s="95"/>
      <c r="G43" s="95"/>
      <c r="H43" s="95"/>
      <c r="I43" s="95"/>
      <c r="J43" s="95"/>
      <c r="K43" s="95"/>
      <c r="L43" s="103"/>
      <c r="M43" s="103"/>
      <c r="N43" s="103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03"/>
      <c r="AD43" s="103"/>
      <c r="AE43" s="103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</row>
    <row r="44" spans="1:46" s="97" customFormat="1" ht="15" customHeight="1">
      <c r="A44" s="94"/>
      <c r="B44" s="94"/>
      <c r="C44" s="95"/>
      <c r="D44" s="95"/>
      <c r="E44" s="102"/>
      <c r="F44" s="95"/>
      <c r="G44" s="95"/>
      <c r="H44" s="95"/>
      <c r="I44" s="95"/>
      <c r="J44" s="95"/>
      <c r="K44" s="95"/>
      <c r="L44" s="103"/>
      <c r="M44" s="103"/>
      <c r="N44" s="103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103"/>
      <c r="AD44" s="103"/>
      <c r="AE44" s="103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</row>
    <row r="45" spans="1:46" s="97" customFormat="1" ht="15" customHeight="1">
      <c r="A45" s="94"/>
      <c r="B45" s="94"/>
      <c r="C45" s="95"/>
      <c r="D45" s="95"/>
      <c r="E45" s="102"/>
      <c r="F45" s="95"/>
      <c r="G45" s="95"/>
      <c r="H45" s="95"/>
      <c r="I45" s="95"/>
      <c r="J45" s="95"/>
      <c r="K45" s="95"/>
      <c r="L45" s="103"/>
      <c r="M45" s="103"/>
      <c r="N45" s="103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103"/>
      <c r="AD45" s="103"/>
      <c r="AE45" s="103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</row>
    <row r="46" spans="1:46" s="97" customFormat="1" ht="15" customHeight="1">
      <c r="A46" s="94"/>
      <c r="B46" s="94"/>
      <c r="C46" s="95"/>
      <c r="D46" s="95"/>
      <c r="E46" s="102"/>
      <c r="F46" s="95"/>
      <c r="G46" s="95"/>
      <c r="H46" s="95"/>
      <c r="I46" s="95"/>
      <c r="J46" s="95"/>
      <c r="K46" s="95"/>
      <c r="L46" s="103"/>
      <c r="M46" s="103"/>
      <c r="N46" s="103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103"/>
      <c r="AD46" s="103"/>
      <c r="AE46" s="103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</row>
    <row r="47" spans="1:46" s="97" customFormat="1" ht="15" customHeight="1">
      <c r="A47" s="94"/>
      <c r="B47" s="94"/>
      <c r="C47" s="95"/>
      <c r="D47" s="95"/>
      <c r="E47" s="102"/>
      <c r="F47" s="95"/>
      <c r="G47" s="95"/>
      <c r="H47" s="95"/>
      <c r="I47" s="95"/>
      <c r="J47" s="95"/>
      <c r="K47" s="95"/>
      <c r="L47" s="103"/>
      <c r="M47" s="103"/>
      <c r="N47" s="103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103"/>
      <c r="AD47" s="103"/>
      <c r="AE47" s="103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</row>
    <row r="48" spans="1:46" s="97" customFormat="1" ht="15" customHeight="1">
      <c r="A48" s="94"/>
      <c r="B48" s="94"/>
      <c r="C48" s="95"/>
      <c r="D48" s="95"/>
      <c r="E48" s="102"/>
      <c r="F48" s="95"/>
      <c r="G48" s="95"/>
      <c r="H48" s="95"/>
      <c r="I48" s="95"/>
      <c r="J48" s="95"/>
      <c r="K48" s="95"/>
      <c r="L48" s="103"/>
      <c r="M48" s="103"/>
      <c r="N48" s="103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103"/>
      <c r="AD48" s="103"/>
      <c r="AE48" s="103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</row>
    <row r="49" spans="1:46" s="97" customFormat="1" ht="15" customHeight="1">
      <c r="A49" s="94"/>
      <c r="B49" s="94"/>
      <c r="C49" s="95"/>
      <c r="D49" s="95"/>
      <c r="E49" s="102"/>
      <c r="F49" s="95"/>
      <c r="G49" s="95"/>
      <c r="H49" s="95"/>
      <c r="I49" s="95"/>
      <c r="J49" s="95"/>
      <c r="K49" s="95"/>
      <c r="L49" s="103"/>
      <c r="M49" s="103"/>
      <c r="N49" s="103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103"/>
      <c r="AD49" s="103"/>
      <c r="AE49" s="103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</row>
    <row r="50" spans="1:46" s="97" customFormat="1" ht="15" customHeight="1">
      <c r="A50" s="94"/>
      <c r="B50" s="94"/>
      <c r="C50" s="95"/>
      <c r="D50" s="95"/>
      <c r="E50" s="102"/>
      <c r="F50" s="95"/>
      <c r="G50" s="95"/>
      <c r="H50" s="95"/>
      <c r="I50" s="95"/>
      <c r="J50" s="95"/>
      <c r="K50" s="95"/>
      <c r="L50" s="103"/>
      <c r="M50" s="103"/>
      <c r="N50" s="103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103"/>
      <c r="AD50" s="103"/>
      <c r="AE50" s="103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</row>
    <row r="51" spans="1:46" s="97" customFormat="1" ht="15" customHeight="1">
      <c r="A51" s="94"/>
      <c r="B51" s="94"/>
      <c r="C51" s="95"/>
      <c r="D51" s="95"/>
      <c r="E51" s="102"/>
      <c r="F51" s="95"/>
      <c r="G51" s="95"/>
      <c r="H51" s="95"/>
      <c r="I51" s="95"/>
      <c r="J51" s="95"/>
      <c r="K51" s="95"/>
      <c r="L51" s="103"/>
      <c r="M51" s="103"/>
      <c r="N51" s="103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103"/>
      <c r="AD51" s="103"/>
      <c r="AE51" s="103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</row>
    <row r="52" spans="1:46" s="97" customFormat="1" ht="15" customHeight="1">
      <c r="A52" s="94"/>
      <c r="B52" s="94"/>
      <c r="C52" s="95"/>
      <c r="D52" s="95"/>
      <c r="E52" s="102"/>
      <c r="F52" s="95"/>
      <c r="G52" s="95"/>
      <c r="H52" s="95"/>
      <c r="I52" s="95"/>
      <c r="J52" s="95"/>
      <c r="K52" s="95"/>
      <c r="L52" s="103"/>
      <c r="M52" s="103"/>
      <c r="N52" s="103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103"/>
      <c r="AD52" s="103"/>
      <c r="AE52" s="103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</row>
    <row r="53" spans="1:46" s="97" customFormat="1" ht="15" customHeight="1">
      <c r="A53" s="94"/>
      <c r="B53" s="94"/>
      <c r="C53" s="95"/>
      <c r="D53" s="95"/>
      <c r="E53" s="102"/>
      <c r="F53" s="95"/>
      <c r="G53" s="95"/>
      <c r="H53" s="95"/>
      <c r="I53" s="95"/>
      <c r="J53" s="95"/>
      <c r="K53" s="95"/>
      <c r="L53" s="103"/>
      <c r="M53" s="103"/>
      <c r="N53" s="103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103"/>
      <c r="AD53" s="103"/>
      <c r="AE53" s="103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</row>
    <row r="54" spans="1:46" s="97" customFormat="1" ht="15" customHeight="1">
      <c r="A54" s="94"/>
      <c r="B54" s="94"/>
      <c r="C54" s="95"/>
      <c r="D54" s="95"/>
      <c r="E54" s="102"/>
      <c r="F54" s="95"/>
      <c r="G54" s="95"/>
      <c r="H54" s="95"/>
      <c r="I54" s="95"/>
      <c r="J54" s="95"/>
      <c r="K54" s="95"/>
      <c r="L54" s="103"/>
      <c r="M54" s="103"/>
      <c r="N54" s="103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103"/>
      <c r="AD54" s="103"/>
      <c r="AE54" s="103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</row>
    <row r="55" spans="1:46" s="97" customFormat="1" ht="15" customHeight="1">
      <c r="A55" s="94"/>
      <c r="B55" s="94"/>
      <c r="C55" s="95"/>
      <c r="D55" s="95"/>
      <c r="E55" s="102"/>
      <c r="F55" s="95"/>
      <c r="G55" s="95"/>
      <c r="H55" s="95"/>
      <c r="I55" s="95"/>
      <c r="J55" s="95"/>
      <c r="K55" s="95"/>
      <c r="L55" s="103"/>
      <c r="M55" s="103"/>
      <c r="N55" s="103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103"/>
      <c r="AD55" s="103"/>
      <c r="AE55" s="103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</row>
    <row r="56" spans="1:46" s="97" customFormat="1" ht="15" customHeight="1">
      <c r="A56" s="94"/>
      <c r="B56" s="94"/>
      <c r="C56" s="95"/>
      <c r="D56" s="95"/>
      <c r="E56" s="102"/>
      <c r="F56" s="95"/>
      <c r="G56" s="95"/>
      <c r="H56" s="95"/>
      <c r="I56" s="95"/>
      <c r="J56" s="95"/>
      <c r="K56" s="95"/>
      <c r="L56" s="103"/>
      <c r="M56" s="103"/>
      <c r="N56" s="103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103"/>
      <c r="AD56" s="103"/>
      <c r="AE56" s="103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</row>
    <row r="57" spans="1:46" s="97" customFormat="1" ht="18" customHeight="1">
      <c r="A57" s="160" t="s">
        <v>402</v>
      </c>
      <c r="B57" s="197"/>
      <c r="C57" s="198"/>
      <c r="D57" s="198"/>
      <c r="E57" s="199"/>
      <c r="F57" s="198"/>
      <c r="G57" s="198"/>
      <c r="H57" s="198"/>
      <c r="I57" s="198"/>
      <c r="J57" s="198"/>
      <c r="K57" s="198"/>
      <c r="L57" s="200"/>
      <c r="M57" s="200"/>
      <c r="N57" s="200"/>
      <c r="O57" s="198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198"/>
      <c r="AC57" s="200"/>
      <c r="AD57" s="200"/>
      <c r="AE57" s="200"/>
      <c r="AF57" s="198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</row>
    <row r="58" spans="1:46" ht="15" customHeight="1">
      <c r="A58" s="70" t="s">
        <v>58</v>
      </c>
      <c r="B58" s="71">
        <v>2012</v>
      </c>
      <c r="C58" s="71" t="s">
        <v>59</v>
      </c>
      <c r="D58" s="71" t="s">
        <v>60</v>
      </c>
      <c r="E58" s="71" t="s">
        <v>61</v>
      </c>
      <c r="F58" s="71" t="s">
        <v>62</v>
      </c>
      <c r="G58" s="165" t="s">
        <v>63</v>
      </c>
      <c r="H58" s="76" t="s">
        <v>64</v>
      </c>
      <c r="I58" s="76" t="s">
        <v>65</v>
      </c>
      <c r="J58" s="76" t="s">
        <v>66</v>
      </c>
      <c r="K58" s="76">
        <v>2014</v>
      </c>
      <c r="L58" s="76" t="s">
        <v>67</v>
      </c>
      <c r="M58" s="76" t="s">
        <v>68</v>
      </c>
      <c r="N58" s="76" t="s">
        <v>69</v>
      </c>
      <c r="O58" s="166" t="s">
        <v>35</v>
      </c>
      <c r="P58" s="76" t="s">
        <v>70</v>
      </c>
      <c r="Q58" s="76" t="s">
        <v>71</v>
      </c>
      <c r="R58" s="76" t="s">
        <v>72</v>
      </c>
      <c r="S58" s="167" t="s">
        <v>36</v>
      </c>
      <c r="T58" s="76" t="s">
        <v>73</v>
      </c>
      <c r="U58" s="76" t="s">
        <v>74</v>
      </c>
      <c r="V58" s="76" t="s">
        <v>75</v>
      </c>
      <c r="W58" s="167" t="s">
        <v>37</v>
      </c>
      <c r="X58" s="76" t="s">
        <v>76</v>
      </c>
      <c r="Y58" s="76" t="s">
        <v>77</v>
      </c>
      <c r="Z58" s="76" t="s">
        <v>78</v>
      </c>
      <c r="AA58" s="167" t="s">
        <v>79</v>
      </c>
      <c r="AB58" s="201">
        <v>2015</v>
      </c>
      <c r="AC58" s="202" t="s">
        <v>372</v>
      </c>
      <c r="AD58" s="202" t="s">
        <v>373</v>
      </c>
      <c r="AE58" s="202" t="s">
        <v>374</v>
      </c>
      <c r="AF58" s="77" t="s">
        <v>375</v>
      </c>
      <c r="AG58" s="75" t="s">
        <v>376</v>
      </c>
      <c r="AH58" s="75" t="s">
        <v>377</v>
      </c>
      <c r="AI58" s="75" t="s">
        <v>378</v>
      </c>
      <c r="AJ58" s="78" t="s">
        <v>379</v>
      </c>
      <c r="AK58" s="75" t="s">
        <v>380</v>
      </c>
      <c r="AL58" s="75" t="s">
        <v>381</v>
      </c>
      <c r="AM58" s="75" t="s">
        <v>382</v>
      </c>
      <c r="AN58" s="78" t="s">
        <v>383</v>
      </c>
      <c r="AO58" s="75" t="s">
        <v>384</v>
      </c>
      <c r="AP58" s="75" t="s">
        <v>385</v>
      </c>
      <c r="AQ58" s="75" t="s">
        <v>386</v>
      </c>
      <c r="AR58" s="78" t="s">
        <v>387</v>
      </c>
    </row>
    <row r="59" spans="1:46" ht="15" customHeight="1">
      <c r="A59" s="79" t="s">
        <v>80</v>
      </c>
      <c r="B59" s="104">
        <f>B4</f>
        <v>7392.4897914999992</v>
      </c>
      <c r="C59" s="81">
        <f>C4</f>
        <v>1552.58</v>
      </c>
      <c r="D59" s="81">
        <f>D4</f>
        <v>1798.89</v>
      </c>
      <c r="E59" s="81">
        <f>E4</f>
        <v>2069.09</v>
      </c>
      <c r="F59" s="81">
        <f>F4</f>
        <v>2318.2824949200003</v>
      </c>
      <c r="G59" s="81">
        <f>SUM(C59:F59)</f>
        <v>7738.8424949200007</v>
      </c>
      <c r="H59" s="105">
        <f>H4</f>
        <v>678.73577655999998</v>
      </c>
      <c r="I59" s="105">
        <f>I4</f>
        <v>825.10955429000001</v>
      </c>
      <c r="J59" s="105">
        <f>J4</f>
        <v>814.43716407000011</v>
      </c>
      <c r="K59" s="82">
        <f>O59+S59+W59+AA59</f>
        <v>8145.2515076400005</v>
      </c>
      <c r="L59" s="105">
        <f>L4</f>
        <v>512.42487068000003</v>
      </c>
      <c r="M59" s="105">
        <f t="shared" ref="M59:V59" si="12">M4</f>
        <v>631.50656980999997</v>
      </c>
      <c r="N59" s="105">
        <f t="shared" si="12"/>
        <v>885.14281412000003</v>
      </c>
      <c r="O59" s="106">
        <f>L59+M59+N59</f>
        <v>2029.07425461</v>
      </c>
      <c r="P59" s="105">
        <f t="shared" si="12"/>
        <v>569.03027611000005</v>
      </c>
      <c r="Q59" s="105">
        <f t="shared" si="12"/>
        <v>812.44342283000003</v>
      </c>
      <c r="R59" s="105">
        <f t="shared" si="12"/>
        <v>865.95994113999996</v>
      </c>
      <c r="S59" s="106">
        <f>P59+Q59+R59</f>
        <v>2247.4336400800003</v>
      </c>
      <c r="T59" s="105">
        <f t="shared" si="12"/>
        <v>724.73053112000002</v>
      </c>
      <c r="U59" s="105">
        <f t="shared" si="12"/>
        <v>934.68968712000003</v>
      </c>
      <c r="V59" s="105">
        <f t="shared" si="12"/>
        <v>990.80317486000001</v>
      </c>
      <c r="W59" s="106">
        <f>T59+U59+V59</f>
        <v>2650.2233931000001</v>
      </c>
      <c r="X59" s="105">
        <f t="shared" ref="X59:Z59" si="13">X4</f>
        <v>776.99228991999996</v>
      </c>
      <c r="Y59" s="105">
        <f t="shared" si="13"/>
        <v>370.20015497000003</v>
      </c>
      <c r="Z59" s="105">
        <f t="shared" si="13"/>
        <v>71.327774959999999</v>
      </c>
      <c r="AA59" s="106">
        <f>X59+Y59+Z59</f>
        <v>1218.5202198499999</v>
      </c>
      <c r="AB59" s="82">
        <f>AF59+AJ59+AN59+AR59</f>
        <v>1397.4096787000001</v>
      </c>
      <c r="AC59" s="105">
        <f>AC4</f>
        <v>267.90750678000001</v>
      </c>
      <c r="AD59" s="105">
        <f t="shared" ref="AD59:AE59" si="14">AD4</f>
        <v>457.52170233999999</v>
      </c>
      <c r="AE59" s="105">
        <f t="shared" si="14"/>
        <v>671.98046958000009</v>
      </c>
      <c r="AF59" s="106">
        <f>AC59+AD59+AE59</f>
        <v>1397.4096787000001</v>
      </c>
      <c r="AG59" s="105">
        <f t="shared" ref="AG59:AI59" si="15">AG4</f>
        <v>0</v>
      </c>
      <c r="AH59" s="105">
        <f t="shared" si="15"/>
        <v>0</v>
      </c>
      <c r="AI59" s="105">
        <f t="shared" si="15"/>
        <v>0</v>
      </c>
      <c r="AJ59" s="106">
        <f>AG59+AH59+AI59</f>
        <v>0</v>
      </c>
      <c r="AK59" s="105">
        <f t="shared" ref="AK59:AM59" si="16">AK4</f>
        <v>0</v>
      </c>
      <c r="AL59" s="105">
        <f t="shared" si="16"/>
        <v>0</v>
      </c>
      <c r="AM59" s="105">
        <f t="shared" si="16"/>
        <v>0</v>
      </c>
      <c r="AN59" s="106">
        <f>AK59+AL59+AM59</f>
        <v>0</v>
      </c>
      <c r="AO59" s="105">
        <f t="shared" ref="AO59:AQ59" si="17">AO4</f>
        <v>0</v>
      </c>
      <c r="AP59" s="105">
        <f t="shared" si="17"/>
        <v>0</v>
      </c>
      <c r="AQ59" s="105">
        <f t="shared" si="17"/>
        <v>0</v>
      </c>
      <c r="AR59" s="106">
        <f>AO59+AP59+AQ59</f>
        <v>0</v>
      </c>
      <c r="AS59" s="193">
        <f>K59/10.5</f>
        <v>775.73823882285717</v>
      </c>
      <c r="AT59" s="169">
        <f>AS59-AE59</f>
        <v>103.75776924285708</v>
      </c>
    </row>
    <row r="60" spans="1:46" ht="15" hidden="1" customHeight="1">
      <c r="A60" s="79" t="s">
        <v>86</v>
      </c>
      <c r="B60" s="79">
        <f>B33</f>
        <v>89.89</v>
      </c>
      <c r="C60" s="81">
        <f>C33</f>
        <v>23.07</v>
      </c>
      <c r="D60" s="81">
        <f t="shared" ref="D60:Z60" si="18">D33</f>
        <v>23.45</v>
      </c>
      <c r="E60" s="81">
        <f t="shared" si="18"/>
        <v>26.5</v>
      </c>
      <c r="F60" s="81">
        <f t="shared" si="18"/>
        <v>26.46470879</v>
      </c>
      <c r="G60" s="81">
        <f>SUM(C60:F60)</f>
        <v>99.484708789999999</v>
      </c>
      <c r="H60" s="81">
        <f t="shared" si="18"/>
        <v>11.043794439999999</v>
      </c>
      <c r="I60" s="81">
        <f t="shared" si="18"/>
        <v>10.017043019999999</v>
      </c>
      <c r="J60" s="81">
        <f t="shared" si="18"/>
        <v>5.4038713300000003</v>
      </c>
      <c r="K60" s="82">
        <f>O60+S60+W60+AA60</f>
        <v>105.04887211</v>
      </c>
      <c r="L60" s="81">
        <f>L33</f>
        <v>4.7889789200000008</v>
      </c>
      <c r="M60" s="81">
        <f t="shared" si="18"/>
        <v>8.2933742099999996</v>
      </c>
      <c r="N60" s="81">
        <f t="shared" si="18"/>
        <v>11.91723584</v>
      </c>
      <c r="O60" s="106">
        <f>L60+M60+N60</f>
        <v>24.999588970000001</v>
      </c>
      <c r="P60" s="81">
        <f t="shared" si="18"/>
        <v>7.2713037199999988</v>
      </c>
      <c r="Q60" s="81">
        <f t="shared" si="18"/>
        <v>12.119519720000001</v>
      </c>
      <c r="R60" s="81">
        <f t="shared" si="18"/>
        <v>13.283159749999999</v>
      </c>
      <c r="S60" s="106">
        <f>P60+Q60+R60</f>
        <v>32.673983190000001</v>
      </c>
      <c r="T60" s="81">
        <f t="shared" si="18"/>
        <v>8.4684028599999994</v>
      </c>
      <c r="U60" s="81">
        <f t="shared" si="18"/>
        <v>10.804275800000001</v>
      </c>
      <c r="V60" s="81">
        <f t="shared" si="18"/>
        <v>12.27091534</v>
      </c>
      <c r="W60" s="106">
        <f>T60+U60+V60</f>
        <v>31.543593999999999</v>
      </c>
      <c r="X60" s="81">
        <f t="shared" si="18"/>
        <v>9.0067868199999985</v>
      </c>
      <c r="Y60" s="81">
        <f t="shared" si="18"/>
        <v>4.5925009599999997</v>
      </c>
      <c r="Z60" s="81">
        <f t="shared" si="18"/>
        <v>2.2324181699999999</v>
      </c>
      <c r="AA60" s="106">
        <f>X60+Y60+Z60</f>
        <v>15.831705949999996</v>
      </c>
      <c r="AB60" s="82">
        <f>AF60+AJ60+AN60+AR60</f>
        <v>18.765643920000002</v>
      </c>
      <c r="AC60" s="81">
        <f>AC33</f>
        <v>4.5122318899999998</v>
      </c>
      <c r="AD60" s="81">
        <f t="shared" ref="AD60:AE60" si="19">AD33</f>
        <v>6.9615576100000007</v>
      </c>
      <c r="AE60" s="81">
        <f t="shared" si="19"/>
        <v>7.2918544199999999</v>
      </c>
      <c r="AF60" s="106">
        <f>AC60+AD60+AE60</f>
        <v>18.765643920000002</v>
      </c>
      <c r="AG60" s="81">
        <f t="shared" ref="AG60:AI60" si="20">AG33</f>
        <v>0</v>
      </c>
      <c r="AH60" s="81">
        <f t="shared" si="20"/>
        <v>0</v>
      </c>
      <c r="AI60" s="81">
        <f t="shared" si="20"/>
        <v>0</v>
      </c>
      <c r="AJ60" s="106">
        <f>AG60+AH60+AI60</f>
        <v>0</v>
      </c>
      <c r="AK60" s="81">
        <f t="shared" ref="AK60:AM60" si="21">AK33</f>
        <v>0</v>
      </c>
      <c r="AL60" s="81">
        <f t="shared" si="21"/>
        <v>0</v>
      </c>
      <c r="AM60" s="81">
        <f t="shared" si="21"/>
        <v>0</v>
      </c>
      <c r="AN60" s="106">
        <f>AK60+AL60+AM60</f>
        <v>0</v>
      </c>
      <c r="AO60" s="81">
        <f t="shared" ref="AO60:AQ60" si="22">AO33</f>
        <v>0</v>
      </c>
      <c r="AP60" s="81">
        <f t="shared" si="22"/>
        <v>0</v>
      </c>
      <c r="AQ60" s="81">
        <f t="shared" si="22"/>
        <v>0</v>
      </c>
      <c r="AR60" s="106">
        <f>AO60+AP60+AQ60</f>
        <v>0</v>
      </c>
    </row>
    <row r="61" spans="1:46" ht="15" hidden="1" customHeight="1">
      <c r="A61" s="79" t="s">
        <v>87</v>
      </c>
      <c r="B61" s="79">
        <f>B5</f>
        <v>87.46</v>
      </c>
      <c r="C61" s="81">
        <f>C5</f>
        <v>22.82</v>
      </c>
      <c r="D61" s="81">
        <f t="shared" ref="D61:Z61" si="23">D5</f>
        <v>21.96</v>
      </c>
      <c r="E61" s="81">
        <f t="shared" si="23"/>
        <v>30.37</v>
      </c>
      <c r="F61" s="81">
        <f t="shared" si="23"/>
        <v>28.264653780000003</v>
      </c>
      <c r="G61" s="81">
        <f>SUM(C61:F61)</f>
        <v>103.41465378000001</v>
      </c>
      <c r="H61" s="81">
        <f t="shared" si="23"/>
        <v>8.6323013399999997</v>
      </c>
      <c r="I61" s="81">
        <f t="shared" si="23"/>
        <v>11.434080810000001</v>
      </c>
      <c r="J61" s="81">
        <f t="shared" si="23"/>
        <v>8.1982716300000007</v>
      </c>
      <c r="K61" s="81">
        <f>O61+S61+W61+AA61</f>
        <v>92.154078209999994</v>
      </c>
      <c r="L61" s="81">
        <f>L5</f>
        <v>6.5377170200000005</v>
      </c>
      <c r="M61" s="81">
        <f t="shared" si="23"/>
        <v>8.7951396400000004</v>
      </c>
      <c r="N61" s="81">
        <f t="shared" si="23"/>
        <v>9.7088764800000007</v>
      </c>
      <c r="O61" s="106">
        <f>L61+M61+N61</f>
        <v>25.041733140000002</v>
      </c>
      <c r="P61" s="81">
        <f t="shared" si="23"/>
        <v>5.3871373000000009</v>
      </c>
      <c r="Q61" s="81">
        <f t="shared" si="23"/>
        <v>8.2501071600000007</v>
      </c>
      <c r="R61" s="81">
        <f t="shared" si="23"/>
        <v>6.2347779800000005</v>
      </c>
      <c r="S61" s="106">
        <f>P61+Q61+R61</f>
        <v>19.872022440000002</v>
      </c>
      <c r="T61" s="81">
        <f t="shared" si="23"/>
        <v>5.9545772599999998</v>
      </c>
      <c r="U61" s="81">
        <f t="shared" si="23"/>
        <v>8.8522393600000004</v>
      </c>
      <c r="V61" s="81">
        <f t="shared" si="23"/>
        <v>10.679089229999999</v>
      </c>
      <c r="W61" s="106">
        <f>T61+U61+V61</f>
        <v>25.485905849999998</v>
      </c>
      <c r="X61" s="81">
        <f t="shared" si="23"/>
        <v>11.097900579999999</v>
      </c>
      <c r="Y61" s="81">
        <f t="shared" si="23"/>
        <v>6.0846537500000002</v>
      </c>
      <c r="Z61" s="81">
        <f t="shared" si="23"/>
        <v>4.5718624500000002</v>
      </c>
      <c r="AA61" s="106">
        <f>X61+Y61+Z61</f>
        <v>21.75441678</v>
      </c>
      <c r="AB61" s="81">
        <f>AF61+AJ61+AN61+AR61</f>
        <v>15.17400739</v>
      </c>
      <c r="AC61" s="81">
        <f>AC5</f>
        <v>2.29834798</v>
      </c>
      <c r="AD61" s="81">
        <f t="shared" ref="AD61:AE61" si="24">AD5</f>
        <v>5.3053198799999999</v>
      </c>
      <c r="AE61" s="81">
        <f t="shared" si="24"/>
        <v>7.57033953</v>
      </c>
      <c r="AF61" s="106">
        <f>AC61+AD61+AE61</f>
        <v>15.17400739</v>
      </c>
      <c r="AG61" s="81">
        <f t="shared" ref="AG61:AI61" si="25">AG5</f>
        <v>0</v>
      </c>
      <c r="AH61" s="81">
        <f t="shared" si="25"/>
        <v>0</v>
      </c>
      <c r="AI61" s="81">
        <f t="shared" si="25"/>
        <v>0</v>
      </c>
      <c r="AJ61" s="106">
        <f>AG61+AH61+AI61</f>
        <v>0</v>
      </c>
      <c r="AK61" s="81">
        <f t="shared" ref="AK61:AM61" si="26">AK5</f>
        <v>0</v>
      </c>
      <c r="AL61" s="81">
        <f t="shared" si="26"/>
        <v>0</v>
      </c>
      <c r="AM61" s="81">
        <f t="shared" si="26"/>
        <v>0</v>
      </c>
      <c r="AN61" s="106">
        <f>AK61+AL61+AM61</f>
        <v>0</v>
      </c>
      <c r="AO61" s="81">
        <f t="shared" ref="AO61:AQ61" si="27">AO5</f>
        <v>0</v>
      </c>
      <c r="AP61" s="81">
        <f t="shared" si="27"/>
        <v>0</v>
      </c>
      <c r="AQ61" s="81">
        <f t="shared" si="27"/>
        <v>0</v>
      </c>
      <c r="AR61" s="106">
        <f>AO61+AP61+AQ61</f>
        <v>0</v>
      </c>
    </row>
    <row r="62" spans="1:46" ht="15" customHeight="1">
      <c r="A62" s="79" t="s">
        <v>403</v>
      </c>
      <c r="B62" s="81">
        <f>B60+B61</f>
        <v>177.35</v>
      </c>
      <c r="C62" s="104">
        <f>C60+C61</f>
        <v>45.89</v>
      </c>
      <c r="D62" s="104">
        <f t="shared" ref="D62:J62" si="28">D60+D61</f>
        <v>45.41</v>
      </c>
      <c r="E62" s="104">
        <f t="shared" si="28"/>
        <v>56.870000000000005</v>
      </c>
      <c r="F62" s="104">
        <f t="shared" si="28"/>
        <v>54.729362570000006</v>
      </c>
      <c r="G62" s="81">
        <f>SUM(C62:F62)</f>
        <v>202.89936257000002</v>
      </c>
      <c r="H62" s="104">
        <f t="shared" si="28"/>
        <v>19.676095779999997</v>
      </c>
      <c r="I62" s="104">
        <f t="shared" si="28"/>
        <v>21.45112383</v>
      </c>
      <c r="J62" s="104">
        <f t="shared" si="28"/>
        <v>13.602142960000002</v>
      </c>
      <c r="K62" s="82">
        <f>O62+S62+W62+AA62</f>
        <v>197.20295032000001</v>
      </c>
      <c r="L62" s="104">
        <f>L60+L61</f>
        <v>11.32669594</v>
      </c>
      <c r="M62" s="104">
        <f>M60+M61</f>
        <v>17.088513849999998</v>
      </c>
      <c r="N62" s="104">
        <f>N60+N61</f>
        <v>21.626112320000001</v>
      </c>
      <c r="O62" s="107">
        <f>O60+O61</f>
        <v>50.041322110000003</v>
      </c>
      <c r="P62" s="104">
        <f t="shared" ref="P62:R62" si="29">P60+P61</f>
        <v>12.65844102</v>
      </c>
      <c r="Q62" s="104">
        <f t="shared" si="29"/>
        <v>20.369626880000002</v>
      </c>
      <c r="R62" s="104">
        <f t="shared" si="29"/>
        <v>19.51793773</v>
      </c>
      <c r="S62" s="107">
        <f>S60+S61</f>
        <v>52.546005630000003</v>
      </c>
      <c r="T62" s="104">
        <f t="shared" ref="T62:V62" si="30">T60+T61</f>
        <v>14.422980119999998</v>
      </c>
      <c r="U62" s="104">
        <f t="shared" si="30"/>
        <v>19.656515160000001</v>
      </c>
      <c r="V62" s="104">
        <f t="shared" si="30"/>
        <v>22.950004569999997</v>
      </c>
      <c r="W62" s="107">
        <f>W60+W61</f>
        <v>57.029499849999993</v>
      </c>
      <c r="X62" s="104">
        <f t="shared" ref="X62:Z62" si="31">X60+X61</f>
        <v>20.104687399999996</v>
      </c>
      <c r="Y62" s="104">
        <f t="shared" si="31"/>
        <v>10.67715471</v>
      </c>
      <c r="Z62" s="104">
        <f t="shared" si="31"/>
        <v>6.8042806200000001</v>
      </c>
      <c r="AA62" s="107">
        <f>AA60+AA61</f>
        <v>37.58612273</v>
      </c>
      <c r="AB62" s="82">
        <f>AF62+AJ62+AN62+AR62</f>
        <v>33.939651310000002</v>
      </c>
      <c r="AC62" s="104">
        <f>AC60+AC61</f>
        <v>6.8105798699999998</v>
      </c>
      <c r="AD62" s="104">
        <f>AD60+AD61</f>
        <v>12.266877490000001</v>
      </c>
      <c r="AE62" s="104">
        <f>AE60+AE61</f>
        <v>14.86219395</v>
      </c>
      <c r="AF62" s="107">
        <f>AF60+AF61</f>
        <v>33.939651310000002</v>
      </c>
      <c r="AG62" s="104">
        <f t="shared" ref="AG62:AI62" si="32">AG60+AG61</f>
        <v>0</v>
      </c>
      <c r="AH62" s="104">
        <f t="shared" si="32"/>
        <v>0</v>
      </c>
      <c r="AI62" s="104">
        <f t="shared" si="32"/>
        <v>0</v>
      </c>
      <c r="AJ62" s="107">
        <f>AJ60+AJ61</f>
        <v>0</v>
      </c>
      <c r="AK62" s="104">
        <f t="shared" ref="AK62:AM62" si="33">AK60+AK61</f>
        <v>0</v>
      </c>
      <c r="AL62" s="104">
        <f t="shared" si="33"/>
        <v>0</v>
      </c>
      <c r="AM62" s="104">
        <f t="shared" si="33"/>
        <v>0</v>
      </c>
      <c r="AN62" s="107">
        <f>AN60+AN61</f>
        <v>0</v>
      </c>
      <c r="AO62" s="104">
        <f t="shared" ref="AO62:AQ62" si="34">AO60+AO61</f>
        <v>0</v>
      </c>
      <c r="AP62" s="104">
        <f t="shared" si="34"/>
        <v>0</v>
      </c>
      <c r="AQ62" s="104">
        <f t="shared" si="34"/>
        <v>0</v>
      </c>
      <c r="AR62" s="107">
        <f>AR60+AR61</f>
        <v>0</v>
      </c>
      <c r="AT62" s="170">
        <f>AT59/AE59</f>
        <v>0.15440592984451998</v>
      </c>
    </row>
    <row r="63" spans="1:46" ht="15" customHeight="1">
      <c r="A63" s="79" t="s">
        <v>88</v>
      </c>
      <c r="B63" s="89">
        <f>B62/B59</f>
        <v>2.3990564072732277E-2</v>
      </c>
      <c r="C63" s="89">
        <f t="shared" ref="C63:AA63" si="35">C62/C59</f>
        <v>2.9557253088407686E-2</v>
      </c>
      <c r="D63" s="89">
        <f t="shared" si="35"/>
        <v>2.5243344506890357E-2</v>
      </c>
      <c r="E63" s="89">
        <f t="shared" si="35"/>
        <v>2.7485512954970544E-2</v>
      </c>
      <c r="F63" s="89">
        <f t="shared" si="35"/>
        <v>2.3607719374117354E-2</v>
      </c>
      <c r="G63" s="89">
        <f>G62/G59</f>
        <v>2.6218308836649541E-2</v>
      </c>
      <c r="H63" s="89">
        <f t="shared" si="35"/>
        <v>2.8989330545861742E-2</v>
      </c>
      <c r="I63" s="89">
        <f t="shared" si="35"/>
        <v>2.5997909875687376E-2</v>
      </c>
      <c r="J63" s="89">
        <f t="shared" si="35"/>
        <v>1.6701279804111333E-2</v>
      </c>
      <c r="K63" s="89">
        <f>K62/K59</f>
        <v>2.4210787123642479E-2</v>
      </c>
      <c r="L63" s="89">
        <f t="shared" si="35"/>
        <v>2.2104110452268261E-2</v>
      </c>
      <c r="M63" s="89">
        <f t="shared" si="35"/>
        <v>2.7059914602537521E-2</v>
      </c>
      <c r="N63" s="89">
        <f t="shared" si="35"/>
        <v>2.4432342414145294E-2</v>
      </c>
      <c r="O63" s="90">
        <f t="shared" si="35"/>
        <v>2.4662144323357078E-2</v>
      </c>
      <c r="P63" s="89">
        <f t="shared" si="35"/>
        <v>2.2245637097792981E-2</v>
      </c>
      <c r="Q63" s="89">
        <f t="shared" si="35"/>
        <v>2.5072055859651228E-2</v>
      </c>
      <c r="R63" s="89">
        <f t="shared" si="35"/>
        <v>2.2539076928091446E-2</v>
      </c>
      <c r="S63" s="90">
        <f t="shared" si="35"/>
        <v>2.338044812220999E-2</v>
      </c>
      <c r="T63" s="89">
        <f t="shared" si="35"/>
        <v>1.9901162571018909E-2</v>
      </c>
      <c r="U63" s="89">
        <f t="shared" si="35"/>
        <v>2.1029990413787888E-2</v>
      </c>
      <c r="V63" s="89">
        <f t="shared" si="35"/>
        <v>2.3163030915038015E-2</v>
      </c>
      <c r="W63" s="90">
        <f t="shared" si="35"/>
        <v>2.1518751965769897E-2</v>
      </c>
      <c r="X63" s="89">
        <f t="shared" si="35"/>
        <v>2.5875015313305102E-2</v>
      </c>
      <c r="Y63" s="89">
        <f t="shared" si="35"/>
        <v>2.8841572772613362E-2</v>
      </c>
      <c r="Z63" s="89">
        <f t="shared" si="35"/>
        <v>9.5394544745238188E-2</v>
      </c>
      <c r="AA63" s="90">
        <f t="shared" si="35"/>
        <v>3.0845711148418088E-2</v>
      </c>
      <c r="AB63" s="89" t="s">
        <v>404</v>
      </c>
      <c r="AC63" s="89">
        <f>AC62/AC59</f>
        <v>2.5421384984156879E-2</v>
      </c>
      <c r="AD63" s="89">
        <f t="shared" ref="AD63:AR63" si="36">AD62/AD59</f>
        <v>2.6811575117116664E-2</v>
      </c>
      <c r="AE63" s="89">
        <f t="shared" si="36"/>
        <v>2.2117002833860842E-2</v>
      </c>
      <c r="AF63" s="90">
        <f t="shared" si="36"/>
        <v>2.4287545611945245E-2</v>
      </c>
      <c r="AG63" s="89" t="e">
        <f t="shared" si="36"/>
        <v>#DIV/0!</v>
      </c>
      <c r="AH63" s="89" t="e">
        <f t="shared" si="36"/>
        <v>#DIV/0!</v>
      </c>
      <c r="AI63" s="89" t="e">
        <f t="shared" si="36"/>
        <v>#DIV/0!</v>
      </c>
      <c r="AJ63" s="90" t="e">
        <f t="shared" si="36"/>
        <v>#DIV/0!</v>
      </c>
      <c r="AK63" s="89" t="e">
        <f t="shared" si="36"/>
        <v>#DIV/0!</v>
      </c>
      <c r="AL63" s="89" t="e">
        <f t="shared" si="36"/>
        <v>#DIV/0!</v>
      </c>
      <c r="AM63" s="89" t="e">
        <f t="shared" si="36"/>
        <v>#DIV/0!</v>
      </c>
      <c r="AN63" s="90" t="e">
        <f t="shared" si="36"/>
        <v>#DIV/0!</v>
      </c>
      <c r="AO63" s="89" t="e">
        <f t="shared" si="36"/>
        <v>#DIV/0!</v>
      </c>
      <c r="AP63" s="89" t="e">
        <f t="shared" si="36"/>
        <v>#DIV/0!</v>
      </c>
      <c r="AQ63" s="89" t="e">
        <f t="shared" si="36"/>
        <v>#DIV/0!</v>
      </c>
      <c r="AR63" s="90" t="e">
        <f t="shared" si="36"/>
        <v>#DIV/0!</v>
      </c>
    </row>
    <row r="64" spans="1:46" ht="15" customHeight="1">
      <c r="A64" s="79" t="s">
        <v>82</v>
      </c>
      <c r="B64" s="89">
        <v>2.5000000000000001E-2</v>
      </c>
      <c r="C64" s="89">
        <v>2.5000000000000001E-2</v>
      </c>
      <c r="D64" s="89">
        <v>2.5000000000000001E-2</v>
      </c>
      <c r="E64" s="89">
        <v>2.5000000000000001E-2</v>
      </c>
      <c r="F64" s="89">
        <v>2.5000000000000001E-2</v>
      </c>
      <c r="G64" s="89">
        <v>2.4E-2</v>
      </c>
      <c r="H64" s="89">
        <v>2.5000000000000001E-2</v>
      </c>
      <c r="I64" s="89">
        <v>2.5000000000000001E-2</v>
      </c>
      <c r="J64" s="89">
        <v>2.5000000000000001E-2</v>
      </c>
      <c r="K64" s="89">
        <v>2.3E-2</v>
      </c>
      <c r="L64" s="89">
        <v>2.5000000000000001E-2</v>
      </c>
      <c r="M64" s="89">
        <v>2.5000000000000001E-2</v>
      </c>
      <c r="N64" s="89">
        <v>2.5000000000000001E-2</v>
      </c>
      <c r="O64" s="90">
        <v>2.5000000000000001E-2</v>
      </c>
      <c r="P64" s="89">
        <v>2.5000000000000001E-2</v>
      </c>
      <c r="Q64" s="89">
        <v>2.5000000000000001E-2</v>
      </c>
      <c r="R64" s="89">
        <v>2.5000000000000001E-2</v>
      </c>
      <c r="S64" s="90">
        <v>2.5000000000000001E-2</v>
      </c>
      <c r="T64" s="89">
        <v>2.5000000000000001E-2</v>
      </c>
      <c r="U64" s="89">
        <v>2.5000000000000001E-2</v>
      </c>
      <c r="V64" s="89">
        <v>2.5000000000000001E-2</v>
      </c>
      <c r="W64" s="90">
        <v>2.5000000000000001E-2</v>
      </c>
      <c r="X64" s="89">
        <v>2.5000000000000001E-2</v>
      </c>
      <c r="Y64" s="89">
        <v>2.5000000000000001E-2</v>
      </c>
      <c r="Z64" s="89">
        <v>2.5000000000000001E-2</v>
      </c>
      <c r="AA64" s="90">
        <v>2.5000000000000001E-2</v>
      </c>
      <c r="AB64" s="89">
        <v>2.1999999999999999E-2</v>
      </c>
      <c r="AC64" s="89">
        <v>2.1999999999999999E-2</v>
      </c>
      <c r="AD64" s="89">
        <v>2.1999999999999999E-2</v>
      </c>
      <c r="AE64" s="89">
        <v>2.1999999999999999E-2</v>
      </c>
      <c r="AF64" s="90">
        <v>2.5000000000000001E-2</v>
      </c>
      <c r="AG64" s="89">
        <v>2.5000000000000001E-2</v>
      </c>
      <c r="AH64" s="89">
        <v>2.5000000000000001E-2</v>
      </c>
      <c r="AI64" s="89">
        <v>2.5000000000000001E-2</v>
      </c>
      <c r="AJ64" s="90">
        <v>2.5000000000000001E-2</v>
      </c>
      <c r="AK64" s="89">
        <v>2.5000000000000001E-2</v>
      </c>
      <c r="AL64" s="89">
        <v>2.5000000000000001E-2</v>
      </c>
      <c r="AM64" s="89">
        <v>2.5000000000000001E-2</v>
      </c>
      <c r="AN64" s="90">
        <v>2.5000000000000001E-2</v>
      </c>
      <c r="AO64" s="89">
        <v>2.5000000000000001E-2</v>
      </c>
      <c r="AP64" s="89">
        <v>2.5000000000000001E-2</v>
      </c>
      <c r="AQ64" s="89">
        <v>2.5000000000000001E-2</v>
      </c>
      <c r="AR64" s="90">
        <v>2.5000000000000001E-2</v>
      </c>
    </row>
    <row r="65" spans="1:31" ht="15" hidden="1" customHeight="1">
      <c r="A65" s="203" t="s">
        <v>405</v>
      </c>
      <c r="B65" s="203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5">
        <f>SUM(AC65:AE65)</f>
        <v>1.0733322605301426E-3</v>
      </c>
      <c r="AC65" s="205">
        <f>'[2]Premium Freight'!C8</f>
        <v>5.2428896707005504E-4</v>
      </c>
      <c r="AD65" s="205">
        <f>'[2]Premium Freight'!D8</f>
        <v>3.9973474277749165E-4</v>
      </c>
      <c r="AE65" s="205">
        <f>'[2]Premium Freight'!E8</f>
        <v>1.4930855068259584E-4</v>
      </c>
    </row>
    <row r="66" spans="1:31" ht="15" hidden="1" customHeight="1">
      <c r="A66" s="203" t="s">
        <v>406</v>
      </c>
      <c r="B66" s="203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5" t="e">
        <f>AB63-AB65</f>
        <v>#VALUE!</v>
      </c>
      <c r="AC66" s="205">
        <f>AC63-AC65</f>
        <v>2.4897096017086826E-2</v>
      </c>
      <c r="AD66" s="205">
        <f t="shared" ref="AD66:AE66" si="37">AD63-AD65</f>
        <v>2.6411840374339173E-2</v>
      </c>
      <c r="AE66" s="205">
        <f t="shared" si="37"/>
        <v>2.1967694283178244E-2</v>
      </c>
    </row>
    <row r="86" spans="1:50" ht="15" customHeight="1">
      <c r="AV86" s="206"/>
      <c r="AW86" s="206"/>
      <c r="AX86" s="206"/>
    </row>
    <row r="87" spans="1:50" ht="15" customHeight="1">
      <c r="AV87" s="207"/>
      <c r="AW87" s="207"/>
      <c r="AX87" s="207"/>
    </row>
    <row r="88" spans="1:50" ht="15" customHeight="1">
      <c r="AV88" s="207"/>
      <c r="AW88" s="207"/>
      <c r="AX88" s="207"/>
    </row>
    <row r="89" spans="1:50" ht="15" customHeight="1">
      <c r="AV89" s="208"/>
      <c r="AW89" s="208"/>
      <c r="AX89" s="208"/>
    </row>
    <row r="96" spans="1:50" ht="15" hidden="1" customHeight="1">
      <c r="A96" s="99" t="s">
        <v>399</v>
      </c>
      <c r="B96" s="99">
        <v>89.89</v>
      </c>
      <c r="C96" s="81">
        <v>23.07</v>
      </c>
      <c r="D96" s="81">
        <v>23.45</v>
      </c>
      <c r="E96" s="81">
        <v>26.5</v>
      </c>
      <c r="F96" s="88">
        <f>H96+I96+J96</f>
        <v>26.46470879</v>
      </c>
      <c r="G96" s="81">
        <f>SUM(C96:F96)</f>
        <v>99.484708789999999</v>
      </c>
      <c r="H96" s="101">
        <f>11043794.44/1000000</f>
        <v>11.043794439999999</v>
      </c>
      <c r="I96" s="101">
        <f>10017043.02/1000000</f>
        <v>10.017043019999999</v>
      </c>
      <c r="J96" s="101">
        <f>5403871.33/1000000</f>
        <v>5.4038713300000003</v>
      </c>
      <c r="K96" s="82">
        <f>O96+S96+W96+AA96</f>
        <v>112.55541118000001</v>
      </c>
      <c r="L96" s="101">
        <v>4.7889789200000008</v>
      </c>
      <c r="M96" s="101">
        <v>8.2933742099999996</v>
      </c>
      <c r="N96" s="101">
        <v>11.91723584</v>
      </c>
      <c r="O96" s="100">
        <f>L96+M96+N96</f>
        <v>24.999588970000001</v>
      </c>
      <c r="P96" s="101">
        <v>7.2713037199999988</v>
      </c>
      <c r="Q96" s="101">
        <v>12.119519720000001</v>
      </c>
      <c r="R96" s="101">
        <v>13.283159749999999</v>
      </c>
      <c r="S96" s="84">
        <f t="shared" ref="S96" si="38">SUM(P96:R96)</f>
        <v>32.673983190000001</v>
      </c>
      <c r="T96" s="101">
        <v>8.4684028599999994</v>
      </c>
      <c r="U96" s="101">
        <v>10.804275800000001</v>
      </c>
      <c r="V96" s="101">
        <v>12.27091534</v>
      </c>
      <c r="W96" s="100">
        <f>T96+U96+V96</f>
        <v>31.543593999999999</v>
      </c>
      <c r="X96" s="101">
        <v>9.0067868199999985</v>
      </c>
      <c r="Y96" s="194">
        <f>8011720.84/1000000</f>
        <v>8.0117208400000006</v>
      </c>
      <c r="Z96" s="194">
        <f>6319737.36/1000000</f>
        <v>6.3197373600000004</v>
      </c>
      <c r="AA96" s="100">
        <f>X96+Y96+Z96</f>
        <v>23.338245019999999</v>
      </c>
      <c r="AB96" s="82">
        <f>AF96+AJ96+AN96+AR96</f>
        <v>0</v>
      </c>
      <c r="AC96" s="101">
        <v>4.5122318899999989</v>
      </c>
      <c r="AD96" s="101">
        <v>6.9615576099999998</v>
      </c>
      <c r="AE96" s="101">
        <f>7341394.98/1000000</f>
        <v>7.3413949800000005</v>
      </c>
    </row>
    <row r="97" spans="29:31" ht="15" customHeight="1">
      <c r="AC97" s="187"/>
      <c r="AD97" s="187"/>
      <c r="AE97" s="187"/>
    </row>
    <row r="98" spans="29:31" ht="15" customHeight="1">
      <c r="AC98" s="187"/>
      <c r="AD98" s="187"/>
      <c r="AE98" s="187"/>
    </row>
    <row r="99" spans="29:31" ht="15" customHeight="1">
      <c r="AC99" s="187"/>
      <c r="AD99" s="187"/>
      <c r="AE99" s="187"/>
    </row>
  </sheetData>
  <printOptions horizontalCentered="1"/>
  <pageMargins left="0.19685039370078741" right="0.19685039370078741" top="0.19685039370078741" bottom="0.19685039370078741" header="0.31496062992125984" footer="0.31496062992125984"/>
  <pageSetup paperSize="9" scale="73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Normal="100" workbookViewId="0">
      <selection activeCell="S3" sqref="S3:T3"/>
    </sheetView>
  </sheetViews>
  <sheetFormatPr defaultColWidth="9.125" defaultRowHeight="15" customHeight="1"/>
  <cols>
    <col min="1" max="1" width="22.875" style="108" customWidth="1"/>
    <col min="2" max="2" width="8.375" style="69" hidden="1" customWidth="1"/>
    <col min="3" max="5" width="8.625" style="69" customWidth="1"/>
    <col min="6" max="6" width="10.25" style="69" hidden="1" customWidth="1"/>
    <col min="7" max="18" width="8.625" style="69" hidden="1" customWidth="1"/>
    <col min="19" max="20" width="9.125" style="69"/>
    <col min="21" max="21" width="22.875" style="69" customWidth="1"/>
    <col min="22" max="16384" width="9.125" style="69"/>
  </cols>
  <sheetData>
    <row r="1" spans="1:20" s="155" customFormat="1" ht="25.5" customHeight="1">
      <c r="A1" s="154" t="s">
        <v>391</v>
      </c>
      <c r="F1" s="156"/>
    </row>
    <row r="2" spans="1:20" s="97" customFormat="1" ht="19.5" customHeight="1">
      <c r="A2" s="160" t="s">
        <v>398</v>
      </c>
      <c r="B2" s="95"/>
      <c r="C2" s="96"/>
      <c r="D2" s="96"/>
      <c r="E2" s="96"/>
      <c r="F2" s="95"/>
      <c r="G2" s="96"/>
      <c r="H2" s="96"/>
      <c r="I2" s="96"/>
      <c r="J2" s="96"/>
      <c r="K2" s="95"/>
      <c r="L2" s="95"/>
      <c r="M2" s="95"/>
      <c r="N2" s="96"/>
      <c r="O2" s="95"/>
      <c r="P2" s="95"/>
      <c r="Q2" s="95"/>
      <c r="R2" s="96"/>
    </row>
    <row r="3" spans="1:20" ht="15" customHeight="1">
      <c r="A3" s="70" t="s">
        <v>58</v>
      </c>
      <c r="B3" s="76">
        <v>2015</v>
      </c>
      <c r="C3" s="75" t="s">
        <v>372</v>
      </c>
      <c r="D3" s="75" t="s">
        <v>373</v>
      </c>
      <c r="E3" s="75" t="s">
        <v>374</v>
      </c>
      <c r="F3" s="77" t="s">
        <v>375</v>
      </c>
      <c r="G3" s="75" t="s">
        <v>376</v>
      </c>
      <c r="H3" s="75" t="s">
        <v>377</v>
      </c>
      <c r="I3" s="75" t="s">
        <v>378</v>
      </c>
      <c r="J3" s="78" t="s">
        <v>379</v>
      </c>
      <c r="K3" s="75" t="s">
        <v>380</v>
      </c>
      <c r="L3" s="75" t="s">
        <v>381</v>
      </c>
      <c r="M3" s="75" t="s">
        <v>382</v>
      </c>
      <c r="N3" s="78" t="s">
        <v>383</v>
      </c>
      <c r="O3" s="75" t="s">
        <v>384</v>
      </c>
      <c r="P3" s="75" t="s">
        <v>385</v>
      </c>
      <c r="Q3" s="75" t="s">
        <v>386</v>
      </c>
      <c r="R3" s="78" t="s">
        <v>387</v>
      </c>
      <c r="S3" s="175"/>
      <c r="T3" s="170"/>
    </row>
    <row r="4" spans="1:20" ht="15" customHeight="1">
      <c r="A4" s="79" t="s">
        <v>407</v>
      </c>
      <c r="B4" s="82">
        <f>F4+J4+N4+R4</f>
        <v>1397.4104695800002</v>
      </c>
      <c r="C4" s="209">
        <v>267.91000000000003</v>
      </c>
      <c r="D4" s="209">
        <v>457.52</v>
      </c>
      <c r="E4" s="209">
        <v>671.98046958000009</v>
      </c>
      <c r="F4" s="100">
        <f>C4+D4+E4</f>
        <v>1397.4104695800002</v>
      </c>
      <c r="G4" s="209"/>
      <c r="H4" s="209"/>
      <c r="I4" s="209"/>
      <c r="J4" s="100">
        <f>G4+H4+I4</f>
        <v>0</v>
      </c>
      <c r="K4" s="209"/>
      <c r="L4" s="209"/>
      <c r="M4" s="209"/>
      <c r="N4" s="100">
        <f>K4+L4+M4</f>
        <v>0</v>
      </c>
      <c r="O4" s="209"/>
      <c r="P4" s="209"/>
      <c r="Q4" s="209"/>
      <c r="R4" s="100">
        <f>O4+P4+Q4</f>
        <v>0</v>
      </c>
    </row>
    <row r="5" spans="1:20" ht="15" customHeight="1">
      <c r="A5" s="99" t="s">
        <v>83</v>
      </c>
      <c r="B5" s="82">
        <f>F5+J5+N5+R5</f>
        <v>1636.9256109499997</v>
      </c>
      <c r="C5" s="82">
        <v>435.25962658999998</v>
      </c>
      <c r="D5" s="82">
        <v>519.50926701999981</v>
      </c>
      <c r="E5" s="82">
        <v>682.15671734</v>
      </c>
      <c r="F5" s="100">
        <f>C5+D5+E5</f>
        <v>1636.9256109499997</v>
      </c>
      <c r="G5" s="82"/>
      <c r="H5" s="82"/>
      <c r="I5" s="82"/>
      <c r="J5" s="100">
        <f>G5+H5+I5</f>
        <v>0</v>
      </c>
      <c r="K5" s="82"/>
      <c r="L5" s="82"/>
      <c r="M5" s="82"/>
      <c r="N5" s="100">
        <f>K5+L5+M5</f>
        <v>0</v>
      </c>
      <c r="O5" s="82"/>
      <c r="P5" s="82"/>
      <c r="Q5" s="82"/>
      <c r="R5" s="100">
        <f>O5+P5+Q5</f>
        <v>0</v>
      </c>
    </row>
    <row r="6" spans="1:20" ht="15" customHeight="1">
      <c r="A6" s="99" t="s">
        <v>408</v>
      </c>
      <c r="B6" s="82">
        <f>F6+J6+N6+R6</f>
        <v>2649.958744</v>
      </c>
      <c r="C6" s="82">
        <v>741.29345699999999</v>
      </c>
      <c r="D6" s="82">
        <v>910.84278700000004</v>
      </c>
      <c r="E6" s="82">
        <v>997.82249999999999</v>
      </c>
      <c r="F6" s="100">
        <f>C6+D6+E6</f>
        <v>2649.958744</v>
      </c>
      <c r="G6" s="82"/>
      <c r="H6" s="82"/>
      <c r="I6" s="82"/>
      <c r="J6" s="100">
        <f>G6+H6+I6</f>
        <v>0</v>
      </c>
      <c r="K6" s="82"/>
      <c r="L6" s="82"/>
      <c r="M6" s="82"/>
      <c r="N6" s="100">
        <f>K6+L6+M6</f>
        <v>0</v>
      </c>
      <c r="O6" s="82"/>
      <c r="P6" s="82"/>
      <c r="Q6" s="82"/>
      <c r="R6" s="100">
        <f>O6+P6+Q6</f>
        <v>0</v>
      </c>
    </row>
    <row r="7" spans="1:20" ht="15" customHeight="1">
      <c r="A7" s="99" t="s">
        <v>399</v>
      </c>
      <c r="B7" s="82">
        <f>F7+J7+N7+R7</f>
        <v>18.765643920000002</v>
      </c>
      <c r="C7" s="101">
        <v>4.5122318899999998</v>
      </c>
      <c r="D7" s="101">
        <v>6.9615576100000007</v>
      </c>
      <c r="E7" s="101">
        <v>7.2918544199999999</v>
      </c>
      <c r="F7" s="100">
        <f>C7+D7+E7</f>
        <v>18.765643920000002</v>
      </c>
      <c r="G7" s="101"/>
      <c r="H7" s="101"/>
      <c r="I7" s="101"/>
      <c r="J7" s="100">
        <f>G7+H7+I7</f>
        <v>0</v>
      </c>
      <c r="K7" s="101"/>
      <c r="L7" s="101"/>
      <c r="M7" s="101"/>
      <c r="N7" s="100">
        <f>K7+L7+M7</f>
        <v>0</v>
      </c>
      <c r="O7" s="101"/>
      <c r="P7" s="194"/>
      <c r="Q7" s="194"/>
      <c r="R7" s="100">
        <f>O7+P7+Q7</f>
        <v>0</v>
      </c>
    </row>
    <row r="8" spans="1:20" ht="15.75" customHeight="1">
      <c r="A8" s="203" t="s">
        <v>409</v>
      </c>
      <c r="B8" s="89">
        <f>B7/B4</f>
        <v>1.3428870277206472E-2</v>
      </c>
      <c r="C8" s="89">
        <f>C7/C4</f>
        <v>1.6842342167145682E-2</v>
      </c>
      <c r="D8" s="89">
        <f>D7/D4</f>
        <v>1.5215854192166464E-2</v>
      </c>
      <c r="E8" s="89">
        <f>E7/E4</f>
        <v>1.0851289211660483E-2</v>
      </c>
      <c r="F8" s="90">
        <f>F7/F4</f>
        <v>1.3428870277206472E-2</v>
      </c>
      <c r="G8" s="89"/>
      <c r="H8" s="89"/>
      <c r="I8" s="89"/>
      <c r="J8" s="90" t="e">
        <f>J7/J4</f>
        <v>#DIV/0!</v>
      </c>
      <c r="K8" s="89" t="e">
        <f t="shared" ref="K8:Q8" si="0">K7/K5</f>
        <v>#DIV/0!</v>
      </c>
      <c r="L8" s="89" t="e">
        <f t="shared" si="0"/>
        <v>#DIV/0!</v>
      </c>
      <c r="M8" s="89" t="e">
        <f t="shared" si="0"/>
        <v>#DIV/0!</v>
      </c>
      <c r="N8" s="90" t="e">
        <f>N7/N4</f>
        <v>#DIV/0!</v>
      </c>
      <c r="O8" s="89" t="e">
        <f t="shared" si="0"/>
        <v>#DIV/0!</v>
      </c>
      <c r="P8" s="89" t="e">
        <f t="shared" si="0"/>
        <v>#DIV/0!</v>
      </c>
      <c r="Q8" s="89" t="e">
        <f t="shared" si="0"/>
        <v>#DIV/0!</v>
      </c>
      <c r="R8" s="90" t="e">
        <f>R7/R4</f>
        <v>#DIV/0!</v>
      </c>
    </row>
    <row r="9" spans="1:20" ht="15" customHeight="1">
      <c r="A9" s="203" t="s">
        <v>410</v>
      </c>
      <c r="B9" s="89">
        <f>B7/B5</f>
        <v>1.1463956452553299E-2</v>
      </c>
      <c r="C9" s="89">
        <f t="shared" ref="C9:E9" si="1">C7/C5</f>
        <v>1.036675954843469E-2</v>
      </c>
      <c r="D9" s="89">
        <f t="shared" si="1"/>
        <v>1.3400256842255709E-2</v>
      </c>
      <c r="E9" s="89">
        <f t="shared" si="1"/>
        <v>1.0689412322191647E-2</v>
      </c>
      <c r="F9" s="90">
        <f>F7/F5</f>
        <v>1.1463956452553299E-2</v>
      </c>
      <c r="G9" s="89"/>
      <c r="H9" s="89"/>
      <c r="I9" s="89"/>
      <c r="J9" s="90" t="e">
        <f>J7/J5</f>
        <v>#DIV/0!</v>
      </c>
      <c r="K9" s="89" t="e">
        <f>K7/#REF!</f>
        <v>#REF!</v>
      </c>
      <c r="L9" s="89" t="e">
        <f>L7/#REF!</f>
        <v>#REF!</v>
      </c>
      <c r="M9" s="89" t="e">
        <f>M7/#REF!</f>
        <v>#REF!</v>
      </c>
      <c r="N9" s="90" t="e">
        <f>N7/N5</f>
        <v>#DIV/0!</v>
      </c>
      <c r="O9" s="89" t="e">
        <f>O7/#REF!</f>
        <v>#REF!</v>
      </c>
      <c r="P9" s="89" t="e">
        <f>P7/#REF!</f>
        <v>#REF!</v>
      </c>
      <c r="Q9" s="89" t="e">
        <f>Q7/#REF!</f>
        <v>#REF!</v>
      </c>
      <c r="R9" s="90" t="e">
        <f>R7/R5</f>
        <v>#DIV/0!</v>
      </c>
    </row>
    <row r="10" spans="1:20" ht="15" customHeight="1">
      <c r="A10" s="203" t="s">
        <v>411</v>
      </c>
      <c r="B10" s="92">
        <f>B9/B6</f>
        <v>4.3260886527044357E-6</v>
      </c>
      <c r="C10" s="210">
        <f>C7/C6</f>
        <v>6.0869711547986861E-3</v>
      </c>
      <c r="D10" s="210">
        <f t="shared" ref="D10:E10" si="2">D7/D6</f>
        <v>7.6429848370748532E-3</v>
      </c>
      <c r="E10" s="210">
        <f t="shared" si="2"/>
        <v>7.3077670828228464E-3</v>
      </c>
      <c r="F10" s="211">
        <f>F7/F6</f>
        <v>7.08148531085207E-3</v>
      </c>
      <c r="G10" s="92"/>
      <c r="H10" s="92"/>
      <c r="I10" s="92"/>
      <c r="J10" s="211" t="e">
        <f>J7/J6</f>
        <v>#DIV/0!</v>
      </c>
      <c r="K10" s="92">
        <v>1.2E-2</v>
      </c>
      <c r="L10" s="92">
        <v>1.2E-2</v>
      </c>
      <c r="M10" s="92">
        <v>1.2E-2</v>
      </c>
      <c r="N10" s="211" t="e">
        <f>N7/N6</f>
        <v>#DIV/0!</v>
      </c>
      <c r="O10" s="92">
        <v>1.2E-2</v>
      </c>
      <c r="P10" s="92">
        <v>1.2E-2</v>
      </c>
      <c r="Q10" s="92">
        <v>1.2E-2</v>
      </c>
      <c r="R10" s="211" t="e">
        <f>R7/R6</f>
        <v>#DIV/0!</v>
      </c>
    </row>
    <row r="11" spans="1:20" s="97" customFormat="1" ht="15" customHeight="1">
      <c r="A11" s="94"/>
      <c r="B11" s="95"/>
      <c r="C11" s="103"/>
      <c r="D11" s="103"/>
      <c r="E11" s="103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</row>
    <row r="12" spans="1:20" s="97" customFormat="1" ht="15" customHeight="1">
      <c r="A12" s="94"/>
      <c r="B12" s="95"/>
      <c r="C12" s="103"/>
      <c r="D12" s="103"/>
      <c r="E12" s="103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</row>
    <row r="13" spans="1:20" s="97" customFormat="1" ht="15" customHeight="1">
      <c r="A13" s="94"/>
      <c r="B13" s="95"/>
      <c r="C13" s="103"/>
      <c r="D13" s="103"/>
      <c r="E13" s="103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</row>
    <row r="14" spans="1:20" s="97" customFormat="1" ht="15" customHeight="1">
      <c r="A14" s="94"/>
      <c r="B14" s="95"/>
      <c r="C14" s="103"/>
      <c r="D14" s="103"/>
      <c r="E14" s="103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</row>
    <row r="15" spans="1:20" s="97" customFormat="1" ht="15" customHeight="1">
      <c r="A15" s="94"/>
      <c r="B15" s="95"/>
      <c r="C15" s="103"/>
      <c r="D15" s="103"/>
      <c r="E15" s="103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</row>
    <row r="16" spans="1:20" s="97" customFormat="1" ht="15" customHeight="1">
      <c r="A16" s="94"/>
      <c r="B16" s="95"/>
      <c r="C16" s="103"/>
      <c r="D16" s="103"/>
      <c r="E16" s="103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</row>
    <row r="17" spans="1:18" s="97" customFormat="1" ht="15" customHeight="1">
      <c r="A17" s="94"/>
      <c r="B17" s="95"/>
      <c r="C17" s="103"/>
      <c r="D17" s="103"/>
      <c r="E17" s="103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</row>
    <row r="18" spans="1:18" s="97" customFormat="1" ht="15" customHeight="1">
      <c r="A18" s="94"/>
      <c r="B18" s="95"/>
      <c r="C18" s="103"/>
      <c r="D18" s="103"/>
      <c r="E18" s="103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</row>
    <row r="19" spans="1:18" s="97" customFormat="1" ht="15" customHeight="1">
      <c r="A19" s="94"/>
      <c r="B19" s="95"/>
      <c r="C19" s="103"/>
      <c r="D19" s="103"/>
      <c r="E19" s="103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</row>
    <row r="20" spans="1:18" s="97" customFormat="1" ht="15" customHeight="1">
      <c r="A20" s="94"/>
      <c r="B20" s="95"/>
      <c r="C20" s="103"/>
      <c r="D20" s="103"/>
      <c r="E20" s="103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</row>
    <row r="21" spans="1:18" s="97" customFormat="1" ht="15" customHeight="1">
      <c r="A21" s="94"/>
      <c r="B21" s="95"/>
      <c r="C21" s="103"/>
      <c r="D21" s="103"/>
      <c r="E21" s="103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</row>
    <row r="22" spans="1:18" s="97" customFormat="1" ht="15" customHeight="1">
      <c r="A22" s="94"/>
      <c r="B22" s="95"/>
      <c r="C22" s="103"/>
      <c r="D22" s="103"/>
      <c r="E22" s="103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</row>
    <row r="23" spans="1:18" s="97" customFormat="1" ht="15" customHeight="1">
      <c r="A23" s="94"/>
      <c r="B23" s="95"/>
      <c r="C23" s="103"/>
      <c r="D23" s="103"/>
      <c r="E23" s="103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s="97" customFormat="1" ht="15" customHeight="1">
      <c r="A24" s="94"/>
      <c r="B24" s="95"/>
      <c r="C24" s="103"/>
      <c r="D24" s="103"/>
      <c r="E24" s="103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</row>
    <row r="25" spans="1:18" s="97" customFormat="1" ht="15" customHeight="1">
      <c r="A25" s="94"/>
      <c r="B25" s="95"/>
      <c r="C25" s="103"/>
      <c r="D25" s="103"/>
      <c r="E25" s="103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</row>
    <row r="26" spans="1:18" s="97" customFormat="1" ht="15" customHeight="1">
      <c r="A26" s="94"/>
      <c r="B26" s="95"/>
      <c r="C26" s="103"/>
      <c r="D26" s="103"/>
      <c r="E26" s="103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</row>
    <row r="27" spans="1:18" s="97" customFormat="1" ht="15" customHeight="1">
      <c r="A27" s="94"/>
      <c r="B27" s="95"/>
      <c r="C27" s="103"/>
      <c r="D27" s="103"/>
      <c r="E27" s="103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</row>
    <row r="28" spans="1:18" s="97" customFormat="1" ht="15" customHeight="1">
      <c r="A28" s="94"/>
      <c r="B28" s="95"/>
      <c r="C28" s="103"/>
      <c r="D28" s="103"/>
      <c r="E28" s="103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</row>
    <row r="29" spans="1:18" s="97" customFormat="1" ht="15" customHeight="1">
      <c r="A29" s="94"/>
      <c r="B29" s="95"/>
      <c r="C29" s="103"/>
      <c r="D29" s="103"/>
      <c r="E29" s="103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</row>
  </sheetData>
  <printOptions horizontalCentered="1"/>
  <pageMargins left="0.19685039370078741" right="0.19685039370078741" top="0.19685039370078741" bottom="0.19685039370078741" header="0.31496062992125984" footer="0.31496062992125984"/>
  <pageSetup paperSize="9" scale="7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opLeftCell="A34" zoomScaleNormal="100" workbookViewId="0">
      <selection activeCell="T51" sqref="T51"/>
    </sheetView>
  </sheetViews>
  <sheetFormatPr defaultRowHeight="11.25"/>
  <cols>
    <col min="1" max="1" width="9" style="213"/>
    <col min="2" max="14" width="0" style="213" hidden="1" customWidth="1"/>
    <col min="15" max="15" width="10.25" style="214" hidden="1" customWidth="1"/>
    <col min="16" max="16" width="11.875" style="214" customWidth="1"/>
    <col min="17" max="36" width="10.625" style="214" customWidth="1"/>
    <col min="37" max="37" width="10.625" style="215" customWidth="1"/>
    <col min="38" max="16384" width="9" style="216"/>
  </cols>
  <sheetData>
    <row r="1" spans="1:37">
      <c r="A1" s="212" t="s">
        <v>412</v>
      </c>
    </row>
    <row r="2" spans="1:37" s="222" customFormat="1">
      <c r="A2" s="217" t="s">
        <v>413</v>
      </c>
      <c r="B2" s="217" t="s">
        <v>414</v>
      </c>
      <c r="C2" s="217" t="s">
        <v>415</v>
      </c>
      <c r="D2" s="217" t="s">
        <v>416</v>
      </c>
      <c r="E2" s="217" t="s">
        <v>417</v>
      </c>
      <c r="F2" s="218" t="s">
        <v>418</v>
      </c>
      <c r="G2" s="217" t="s">
        <v>419</v>
      </c>
      <c r="H2" s="218" t="s">
        <v>420</v>
      </c>
      <c r="I2" s="217" t="s">
        <v>421</v>
      </c>
      <c r="J2" s="217" t="s">
        <v>422</v>
      </c>
      <c r="K2" s="217" t="s">
        <v>423</v>
      </c>
      <c r="L2" s="217" t="s">
        <v>113</v>
      </c>
      <c r="M2" s="217" t="s">
        <v>424</v>
      </c>
      <c r="N2" s="217" t="s">
        <v>425</v>
      </c>
      <c r="O2" s="219" t="s">
        <v>426</v>
      </c>
      <c r="P2" s="219" t="s">
        <v>427</v>
      </c>
      <c r="Q2" s="219" t="s">
        <v>428</v>
      </c>
      <c r="R2" s="219" t="s">
        <v>429</v>
      </c>
      <c r="S2" s="219" t="s">
        <v>430</v>
      </c>
      <c r="T2" s="219" t="s">
        <v>431</v>
      </c>
      <c r="U2" s="219" t="s">
        <v>432</v>
      </c>
      <c r="V2" s="219" t="s">
        <v>433</v>
      </c>
      <c r="W2" s="219" t="s">
        <v>434</v>
      </c>
      <c r="X2" s="219" t="s">
        <v>435</v>
      </c>
      <c r="Y2" s="219" t="s">
        <v>436</v>
      </c>
      <c r="Z2" s="219" t="s">
        <v>437</v>
      </c>
      <c r="AA2" s="219" t="s">
        <v>438</v>
      </c>
      <c r="AB2" s="219" t="s">
        <v>439</v>
      </c>
      <c r="AC2" s="219" t="s">
        <v>440</v>
      </c>
      <c r="AD2" s="219" t="s">
        <v>441</v>
      </c>
      <c r="AE2" s="219" t="s">
        <v>442</v>
      </c>
      <c r="AF2" s="219" t="s">
        <v>443</v>
      </c>
      <c r="AG2" s="220" t="s">
        <v>444</v>
      </c>
      <c r="AH2" s="220" t="s">
        <v>445</v>
      </c>
      <c r="AI2" s="221" t="s">
        <v>446</v>
      </c>
      <c r="AJ2" s="220" t="s">
        <v>447</v>
      </c>
    </row>
    <row r="3" spans="1:37" s="223" customFormat="1">
      <c r="A3" s="223" t="s">
        <v>372</v>
      </c>
      <c r="O3" s="224">
        <v>233010.10499999998</v>
      </c>
      <c r="P3" s="224">
        <v>3292091.42</v>
      </c>
      <c r="Q3" s="224">
        <v>1168200.5215999999</v>
      </c>
      <c r="R3" s="224">
        <v>194027.38</v>
      </c>
      <c r="S3" s="224">
        <v>939741.16</v>
      </c>
      <c r="T3" s="224">
        <v>72921.500999999989</v>
      </c>
      <c r="U3" s="224">
        <v>74421.16</v>
      </c>
      <c r="V3" s="224">
        <v>112102.95000000001</v>
      </c>
      <c r="W3" s="224">
        <v>134558.79999999999</v>
      </c>
      <c r="X3" s="224">
        <v>75300</v>
      </c>
      <c r="Y3" s="224">
        <v>98496.040000000008</v>
      </c>
      <c r="Z3" s="224">
        <v>268509.09999999998</v>
      </c>
      <c r="AA3" s="224">
        <v>240999.69</v>
      </c>
      <c r="AB3" s="224">
        <v>38900</v>
      </c>
      <c r="AC3" s="224">
        <v>365920.26999999944</v>
      </c>
      <c r="AD3" s="225">
        <v>226508.15499999997</v>
      </c>
      <c r="AE3" s="224">
        <v>0</v>
      </c>
      <c r="AF3" s="224">
        <f>SUM(P3:AE3)</f>
        <v>7302698.1475999998</v>
      </c>
      <c r="AG3" s="215">
        <v>28315</v>
      </c>
      <c r="AH3" s="215">
        <v>214400</v>
      </c>
      <c r="AI3" s="224">
        <v>0</v>
      </c>
      <c r="AJ3" s="224">
        <f>SUM(AF3:AI3)</f>
        <v>7545413.1475999998</v>
      </c>
    </row>
    <row r="4" spans="1:37" s="223" customFormat="1">
      <c r="A4" s="223" t="s">
        <v>373</v>
      </c>
      <c r="O4" s="224">
        <v>297488.37900000031</v>
      </c>
      <c r="P4" s="224">
        <v>3362725.6800000006</v>
      </c>
      <c r="Q4" s="224">
        <v>1079297.5199999989</v>
      </c>
      <c r="R4" s="224">
        <v>158092.27000000005</v>
      </c>
      <c r="S4" s="224">
        <v>921986.02999999933</v>
      </c>
      <c r="T4" s="224">
        <v>61613.69</v>
      </c>
      <c r="U4" s="224">
        <v>63128.029999999992</v>
      </c>
      <c r="V4" s="225">
        <v>187581.54999999996</v>
      </c>
      <c r="W4" s="225">
        <v>231476.55000000005</v>
      </c>
      <c r="X4" s="225">
        <v>146980</v>
      </c>
      <c r="Y4" s="225">
        <v>123344.01</v>
      </c>
      <c r="Z4" s="225">
        <f>751614.1-AI4</f>
        <v>255775.09999999998</v>
      </c>
      <c r="AA4" s="225">
        <v>328806.11000000004</v>
      </c>
      <c r="AB4" s="224">
        <v>38600</v>
      </c>
      <c r="AC4" s="225">
        <v>412188.81999999878</v>
      </c>
      <c r="AD4" s="224">
        <v>97025.94</v>
      </c>
      <c r="AE4" s="224">
        <v>0</v>
      </c>
      <c r="AF4" s="224">
        <f t="shared" ref="AF4:AF5" si="0">SUM(P4:AE4)</f>
        <v>7468621.299999998</v>
      </c>
      <c r="AG4" s="215">
        <v>27929.43</v>
      </c>
      <c r="AH4" s="215">
        <v>233200</v>
      </c>
      <c r="AI4" s="224">
        <v>495839</v>
      </c>
      <c r="AJ4" s="224">
        <f t="shared" ref="AJ4:AJ5" si="1">SUM(AF4:AI4)</f>
        <v>8225589.7299999977</v>
      </c>
    </row>
    <row r="5" spans="1:37" s="223" customFormat="1">
      <c r="A5" s="223" t="s">
        <v>374</v>
      </c>
      <c r="O5" s="224">
        <v>197753.07000000015</v>
      </c>
      <c r="P5" s="224">
        <v>3219344.4100999986</v>
      </c>
      <c r="Q5" s="224">
        <v>868075.96000000054</v>
      </c>
      <c r="R5" s="224">
        <v>141051.20999999996</v>
      </c>
      <c r="S5" s="225">
        <v>1132674.94</v>
      </c>
      <c r="T5" s="224">
        <v>61990.790000000015</v>
      </c>
      <c r="U5" s="224">
        <v>69413.59</v>
      </c>
      <c r="V5" s="224">
        <v>86942.5</v>
      </c>
      <c r="W5" s="224">
        <v>104143.63999999996</v>
      </c>
      <c r="X5" s="224">
        <v>64950</v>
      </c>
      <c r="Y5" s="224">
        <v>96270.920000000013</v>
      </c>
      <c r="Z5" s="225">
        <f>585282.29-AI5</f>
        <v>207447.96000000002</v>
      </c>
      <c r="AA5" s="224">
        <v>200177.71</v>
      </c>
      <c r="AB5" s="224">
        <v>37000</v>
      </c>
      <c r="AC5" s="224">
        <v>365713.54000000015</v>
      </c>
      <c r="AD5" s="224">
        <v>93543.71</v>
      </c>
      <c r="AE5" s="224">
        <v>0</v>
      </c>
      <c r="AF5" s="224">
        <f t="shared" si="0"/>
        <v>6748740.8800999988</v>
      </c>
      <c r="AG5" s="215">
        <v>25223.78</v>
      </c>
      <c r="AH5" s="215">
        <v>204400</v>
      </c>
      <c r="AI5" s="224">
        <v>377834.33</v>
      </c>
      <c r="AJ5" s="224">
        <f t="shared" si="1"/>
        <v>7356198.9900999991</v>
      </c>
    </row>
    <row r="6" spans="1:37">
      <c r="A6" s="213" t="s">
        <v>376</v>
      </c>
      <c r="AK6" s="216"/>
    </row>
    <row r="7" spans="1:37">
      <c r="A7" s="213" t="s">
        <v>377</v>
      </c>
      <c r="AK7" s="216"/>
    </row>
    <row r="8" spans="1:37">
      <c r="A8" s="213" t="s">
        <v>378</v>
      </c>
      <c r="AK8" s="216"/>
    </row>
    <row r="9" spans="1:37">
      <c r="A9" s="213" t="s">
        <v>380</v>
      </c>
      <c r="AK9" s="216"/>
    </row>
    <row r="10" spans="1:37">
      <c r="A10" s="213" t="s">
        <v>381</v>
      </c>
      <c r="AK10" s="216"/>
    </row>
    <row r="11" spans="1:37">
      <c r="A11" s="213" t="s">
        <v>382</v>
      </c>
      <c r="AK11" s="216"/>
    </row>
    <row r="12" spans="1:37">
      <c r="A12" s="213" t="s">
        <v>384</v>
      </c>
      <c r="AK12" s="216"/>
    </row>
    <row r="13" spans="1:37">
      <c r="A13" s="213" t="s">
        <v>385</v>
      </c>
      <c r="AK13" s="216"/>
    </row>
    <row r="14" spans="1:37">
      <c r="A14" s="213" t="s">
        <v>386</v>
      </c>
      <c r="AK14" s="216"/>
    </row>
    <row r="15" spans="1:37" s="223" customFormat="1">
      <c r="A15" s="226" t="s">
        <v>448</v>
      </c>
      <c r="B15" s="226"/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7"/>
      <c r="P15" s="227">
        <f t="shared" ref="P15:AI15" si="2">SUM(P3:P14)</f>
        <v>9874161.5100999996</v>
      </c>
      <c r="Q15" s="227">
        <f t="shared" si="2"/>
        <v>3115574.0015999991</v>
      </c>
      <c r="R15" s="227">
        <f t="shared" si="2"/>
        <v>493170.86</v>
      </c>
      <c r="S15" s="227">
        <f t="shared" si="2"/>
        <v>2994402.1299999994</v>
      </c>
      <c r="T15" s="227">
        <f t="shared" si="2"/>
        <v>196525.981</v>
      </c>
      <c r="U15" s="227">
        <f t="shared" si="2"/>
        <v>206962.78</v>
      </c>
      <c r="V15" s="227">
        <f t="shared" si="2"/>
        <v>386627</v>
      </c>
      <c r="W15" s="227">
        <f t="shared" si="2"/>
        <v>470178.99</v>
      </c>
      <c r="X15" s="227">
        <f t="shared" si="2"/>
        <v>287230</v>
      </c>
      <c r="Y15" s="227">
        <f t="shared" si="2"/>
        <v>318110.96999999997</v>
      </c>
      <c r="Z15" s="227">
        <f t="shared" si="2"/>
        <v>731732.15999999992</v>
      </c>
      <c r="AA15" s="227">
        <f t="shared" si="2"/>
        <v>769983.51</v>
      </c>
      <c r="AB15" s="227">
        <f t="shared" si="2"/>
        <v>114500</v>
      </c>
      <c r="AC15" s="227">
        <f t="shared" si="2"/>
        <v>1143822.6299999985</v>
      </c>
      <c r="AD15" s="227">
        <f t="shared" si="2"/>
        <v>417077.80499999999</v>
      </c>
      <c r="AE15" s="227">
        <f t="shared" si="2"/>
        <v>0</v>
      </c>
      <c r="AF15" s="227">
        <f t="shared" si="2"/>
        <v>21520060.327699997</v>
      </c>
      <c r="AG15" s="227">
        <f t="shared" si="2"/>
        <v>81468.209999999992</v>
      </c>
      <c r="AH15" s="227">
        <f t="shared" si="2"/>
        <v>652000</v>
      </c>
      <c r="AI15" s="227">
        <f t="shared" si="2"/>
        <v>873673.33000000007</v>
      </c>
      <c r="AJ15" s="227">
        <f>SUM(AJ3:AJ14)</f>
        <v>23127201.867699996</v>
      </c>
    </row>
    <row r="17" spans="1:37">
      <c r="A17" s="228" t="s">
        <v>449</v>
      </c>
    </row>
    <row r="18" spans="1:37" s="223" customFormat="1">
      <c r="A18" s="229" t="s">
        <v>450</v>
      </c>
      <c r="B18" s="229" t="s">
        <v>451</v>
      </c>
      <c r="C18" s="229" t="s">
        <v>415</v>
      </c>
      <c r="D18" s="229" t="s">
        <v>452</v>
      </c>
      <c r="E18" s="229" t="s">
        <v>453</v>
      </c>
      <c r="F18" s="229" t="s">
        <v>417</v>
      </c>
      <c r="G18" s="229" t="s">
        <v>419</v>
      </c>
      <c r="H18" s="229" t="s">
        <v>454</v>
      </c>
      <c r="I18" s="229" t="s">
        <v>418</v>
      </c>
      <c r="J18" s="229" t="s">
        <v>455</v>
      </c>
      <c r="K18" s="229" t="s">
        <v>124</v>
      </c>
      <c r="L18" s="229" t="s">
        <v>456</v>
      </c>
      <c r="M18" s="229" t="s">
        <v>457</v>
      </c>
      <c r="N18" s="229" t="s">
        <v>458</v>
      </c>
      <c r="O18" s="230" t="s">
        <v>459</v>
      </c>
      <c r="P18" s="230" t="s">
        <v>415</v>
      </c>
      <c r="Q18" s="230" t="s">
        <v>460</v>
      </c>
      <c r="R18" s="230" t="s">
        <v>461</v>
      </c>
      <c r="S18" s="230" t="s">
        <v>462</v>
      </c>
      <c r="T18" s="230" t="s">
        <v>463</v>
      </c>
      <c r="U18" s="230" t="s">
        <v>464</v>
      </c>
      <c r="V18" s="230" t="s">
        <v>425</v>
      </c>
      <c r="W18" s="230" t="s">
        <v>427</v>
      </c>
      <c r="X18" s="230" t="s">
        <v>465</v>
      </c>
      <c r="Y18" s="230" t="s">
        <v>466</v>
      </c>
      <c r="Z18" s="230" t="s">
        <v>467</v>
      </c>
      <c r="AA18" s="230" t="s">
        <v>468</v>
      </c>
      <c r="AB18" s="230" t="s">
        <v>469</v>
      </c>
      <c r="AC18" s="230" t="s">
        <v>470</v>
      </c>
      <c r="AD18" s="230" t="s">
        <v>471</v>
      </c>
      <c r="AE18" s="230" t="s">
        <v>472</v>
      </c>
      <c r="AF18" s="230" t="s">
        <v>115</v>
      </c>
      <c r="AG18" s="230" t="s">
        <v>443</v>
      </c>
      <c r="AH18" s="230" t="s">
        <v>473</v>
      </c>
      <c r="AI18" s="230" t="s">
        <v>448</v>
      </c>
      <c r="AK18" s="224"/>
    </row>
    <row r="19" spans="1:37">
      <c r="A19" s="213" t="s">
        <v>372</v>
      </c>
      <c r="T19" s="214">
        <v>65831.582000000009</v>
      </c>
      <c r="U19" s="214">
        <v>0</v>
      </c>
      <c r="V19" s="214">
        <v>13227630</v>
      </c>
      <c r="W19" s="214">
        <v>1932284.96</v>
      </c>
      <c r="X19" s="214">
        <v>121873.37000000002</v>
      </c>
      <c r="Y19" s="214">
        <v>19132</v>
      </c>
      <c r="Z19" s="214">
        <v>286831.13</v>
      </c>
      <c r="AA19" s="214">
        <v>176186.58000000002</v>
      </c>
      <c r="AB19" s="214">
        <v>3570</v>
      </c>
      <c r="AC19" s="214">
        <v>0</v>
      </c>
      <c r="AD19" s="214">
        <v>13637.5</v>
      </c>
      <c r="AE19" s="214">
        <v>0</v>
      </c>
      <c r="AF19" s="214">
        <v>0</v>
      </c>
      <c r="AG19" s="214">
        <f>SUM(W19:AF19)</f>
        <v>2553515.54</v>
      </c>
      <c r="AH19" s="214">
        <v>9882.9500000000007</v>
      </c>
      <c r="AI19" s="214">
        <f>SUM(AG19:AH19)</f>
        <v>2563398.4900000002</v>
      </c>
    </row>
    <row r="20" spans="1:37">
      <c r="A20" s="213" t="s">
        <v>373</v>
      </c>
      <c r="T20" s="214">
        <v>105747.5</v>
      </c>
      <c r="U20" s="214">
        <v>0</v>
      </c>
      <c r="V20" s="214">
        <v>0</v>
      </c>
      <c r="W20" s="214">
        <v>4271776.72</v>
      </c>
      <c r="X20" s="214">
        <v>392105.95</v>
      </c>
      <c r="Y20" s="214">
        <v>69197</v>
      </c>
      <c r="Z20" s="214">
        <v>273118.49</v>
      </c>
      <c r="AA20" s="214">
        <v>277425.94</v>
      </c>
      <c r="AB20" s="214">
        <v>1730</v>
      </c>
      <c r="AC20" s="214">
        <v>0</v>
      </c>
      <c r="AD20" s="214">
        <v>16343.5</v>
      </c>
      <c r="AE20" s="214">
        <v>0</v>
      </c>
      <c r="AF20" s="214">
        <v>0</v>
      </c>
      <c r="AG20" s="214">
        <f t="shared" ref="AG20:AG21" si="3">SUM(W20:AF20)</f>
        <v>5301697.6000000006</v>
      </c>
      <c r="AH20" s="214">
        <v>19210.490000000002</v>
      </c>
      <c r="AI20" s="214">
        <f>SUM(AG20:AH20)</f>
        <v>5320908.0900000008</v>
      </c>
    </row>
    <row r="21" spans="1:37">
      <c r="A21" s="213" t="s">
        <v>374</v>
      </c>
      <c r="T21" s="214">
        <v>162664.25</v>
      </c>
      <c r="U21" s="214">
        <v>0</v>
      </c>
      <c r="V21" s="214">
        <v>26455260</v>
      </c>
      <c r="W21" s="214">
        <v>5959296.0899999999</v>
      </c>
      <c r="X21" s="214">
        <v>914710.58000000007</v>
      </c>
      <c r="Y21" s="214">
        <v>99343.959999999992</v>
      </c>
      <c r="Z21" s="214">
        <v>347049.01</v>
      </c>
      <c r="AA21" s="214">
        <v>201374.87</v>
      </c>
      <c r="AB21" s="214">
        <v>3300</v>
      </c>
      <c r="AC21" s="214">
        <v>0</v>
      </c>
      <c r="AD21" s="214">
        <v>25800</v>
      </c>
      <c r="AE21" s="214">
        <v>0</v>
      </c>
      <c r="AF21" s="214">
        <v>0</v>
      </c>
      <c r="AG21" s="214">
        <f t="shared" si="3"/>
        <v>7550874.5099999998</v>
      </c>
      <c r="AH21" s="214">
        <v>26223.279999999999</v>
      </c>
      <c r="AI21" s="214">
        <f>SUM(AG21:AH21)</f>
        <v>7577097.79</v>
      </c>
    </row>
    <row r="22" spans="1:37">
      <c r="A22" s="213" t="s">
        <v>376</v>
      </c>
    </row>
    <row r="23" spans="1:37">
      <c r="A23" s="213" t="s">
        <v>377</v>
      </c>
    </row>
    <row r="24" spans="1:37">
      <c r="A24" s="213" t="s">
        <v>378</v>
      </c>
    </row>
    <row r="25" spans="1:37">
      <c r="A25" s="213" t="s">
        <v>380</v>
      </c>
    </row>
    <row r="26" spans="1:37">
      <c r="A26" s="213" t="s">
        <v>381</v>
      </c>
    </row>
    <row r="27" spans="1:37">
      <c r="A27" s="213" t="s">
        <v>382</v>
      </c>
    </row>
    <row r="28" spans="1:37">
      <c r="A28" s="213" t="s">
        <v>384</v>
      </c>
    </row>
    <row r="29" spans="1:37">
      <c r="A29" s="213" t="s">
        <v>385</v>
      </c>
    </row>
    <row r="30" spans="1:37">
      <c r="A30" s="213" t="s">
        <v>386</v>
      </c>
    </row>
    <row r="31" spans="1:37">
      <c r="A31" s="229" t="s">
        <v>448</v>
      </c>
      <c r="B31" s="229"/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30"/>
      <c r="P31" s="230">
        <f>SUM(P21,P13,P6)</f>
        <v>0</v>
      </c>
      <c r="Q31" s="230">
        <f>SUM(Q21,Q13,Q6)</f>
        <v>0</v>
      </c>
      <c r="R31" s="230">
        <f>SUM(R21,R13,R6)</f>
        <v>0</v>
      </c>
      <c r="S31" s="230">
        <f>SUM(S21,S13,S6)</f>
        <v>0</v>
      </c>
      <c r="T31" s="230">
        <f>SUM(T19:T30)</f>
        <v>334243.33199999999</v>
      </c>
      <c r="U31" s="230"/>
      <c r="V31" s="230"/>
      <c r="W31" s="230">
        <f t="shared" ref="W31:AH31" si="4">SUM(W19:W30)</f>
        <v>12163357.77</v>
      </c>
      <c r="X31" s="230">
        <f t="shared" si="4"/>
        <v>1428689.9000000001</v>
      </c>
      <c r="Y31" s="230">
        <f t="shared" si="4"/>
        <v>187672.95999999999</v>
      </c>
      <c r="Z31" s="230">
        <f t="shared" si="4"/>
        <v>906998.63</v>
      </c>
      <c r="AA31" s="230">
        <f t="shared" si="4"/>
        <v>654987.39</v>
      </c>
      <c r="AB31" s="230">
        <f t="shared" si="4"/>
        <v>8600</v>
      </c>
      <c r="AC31" s="230">
        <f t="shared" si="4"/>
        <v>0</v>
      </c>
      <c r="AD31" s="230">
        <f t="shared" si="4"/>
        <v>55781</v>
      </c>
      <c r="AE31" s="230">
        <f t="shared" si="4"/>
        <v>0</v>
      </c>
      <c r="AF31" s="230">
        <f t="shared" si="4"/>
        <v>0</v>
      </c>
      <c r="AG31" s="230">
        <f t="shared" si="4"/>
        <v>15406087.65</v>
      </c>
      <c r="AH31" s="230">
        <f t="shared" si="4"/>
        <v>55316.72</v>
      </c>
      <c r="AI31" s="230">
        <f>SUM(AI19:AI30)</f>
        <v>15461404.370000001</v>
      </c>
      <c r="AK31" s="231">
        <f>SUM(AK21,AJ13,AJ6)</f>
        <v>0</v>
      </c>
    </row>
    <row r="38" spans="1:37" s="214" customFormat="1">
      <c r="A38" s="213"/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P38" s="232" t="s">
        <v>474</v>
      </c>
      <c r="Q38" s="233" t="s">
        <v>412</v>
      </c>
      <c r="R38" s="234" t="s">
        <v>449</v>
      </c>
      <c r="S38" s="235" t="s">
        <v>447</v>
      </c>
      <c r="T38" s="233" t="s">
        <v>475</v>
      </c>
      <c r="U38" s="233" t="s">
        <v>476</v>
      </c>
      <c r="V38" s="236"/>
      <c r="W38" s="236"/>
      <c r="AK38" s="215"/>
    </row>
    <row r="39" spans="1:37" s="214" customFormat="1">
      <c r="A39" s="213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P39" s="237" t="s">
        <v>477</v>
      </c>
      <c r="Q39" s="238">
        <f>P15+S15+T15+U15+V15+W15+X15+Y15</f>
        <v>14734199.361099999</v>
      </c>
      <c r="R39" s="239">
        <f>W31</f>
        <v>12163357.77</v>
      </c>
      <c r="S39" s="239">
        <f>Q39+R39</f>
        <v>26897557.131099999</v>
      </c>
      <c r="T39" s="240">
        <f>S39/$S$48</f>
        <v>0.69703365199082612</v>
      </c>
      <c r="U39" s="238"/>
      <c r="V39" s="241"/>
      <c r="W39" s="242"/>
      <c r="AK39" s="215"/>
    </row>
    <row r="40" spans="1:37" s="214" customFormat="1">
      <c r="A40" s="213"/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P40" s="237" t="s">
        <v>478</v>
      </c>
      <c r="Q40" s="238">
        <f>Q15</f>
        <v>3115574.0015999991</v>
      </c>
      <c r="R40" s="239">
        <f>X31</f>
        <v>1428689.9000000001</v>
      </c>
      <c r="S40" s="239">
        <f t="shared" ref="S40:S47" si="5">Q40+R40</f>
        <v>4544263.9015999995</v>
      </c>
      <c r="T40" s="243">
        <f t="shared" ref="T40:T47" si="6">S40/$S$48</f>
        <v>0.11776180444579987</v>
      </c>
      <c r="U40" s="238"/>
      <c r="V40" s="241"/>
      <c r="W40" s="244"/>
      <c r="AK40" s="215"/>
    </row>
    <row r="41" spans="1:37" s="214" customFormat="1">
      <c r="A41" s="213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P41" s="237" t="s">
        <v>479</v>
      </c>
      <c r="Q41" s="238">
        <f>R15</f>
        <v>493170.86</v>
      </c>
      <c r="R41" s="239">
        <f>Y31</f>
        <v>187672.95999999999</v>
      </c>
      <c r="S41" s="239">
        <f t="shared" si="5"/>
        <v>680843.82</v>
      </c>
      <c r="T41" s="243">
        <f t="shared" si="6"/>
        <v>1.7643648900043312E-2</v>
      </c>
      <c r="U41" s="238"/>
      <c r="V41" s="241"/>
      <c r="W41" s="244"/>
      <c r="AK41" s="215"/>
    </row>
    <row r="42" spans="1:37" s="214" customFormat="1">
      <c r="A42" s="213"/>
      <c r="B42" s="213"/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P42" s="237" t="s">
        <v>480</v>
      </c>
      <c r="Q42" s="238">
        <f>Z15+AA15+AD15</f>
        <v>1918793.4749999999</v>
      </c>
      <c r="R42" s="239">
        <f>Z31+AA31+AE31</f>
        <v>1561986.02</v>
      </c>
      <c r="S42" s="239">
        <f t="shared" si="5"/>
        <v>3480779.4950000001</v>
      </c>
      <c r="T42" s="243">
        <f t="shared" si="6"/>
        <v>9.0202260054662864E-2</v>
      </c>
      <c r="U42" s="238"/>
      <c r="V42" s="241"/>
      <c r="W42" s="242"/>
      <c r="AK42" s="215"/>
    </row>
    <row r="43" spans="1:37" s="214" customFormat="1">
      <c r="A43" s="213"/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P43" s="237" t="s">
        <v>481</v>
      </c>
      <c r="Q43" s="238">
        <f>AB15</f>
        <v>114500</v>
      </c>
      <c r="R43" s="239">
        <f>AB31</f>
        <v>8600</v>
      </c>
      <c r="S43" s="239">
        <f t="shared" si="5"/>
        <v>123100</v>
      </c>
      <c r="T43" s="243">
        <f t="shared" si="6"/>
        <v>3.1900607977837442E-3</v>
      </c>
      <c r="U43" s="238"/>
      <c r="V43" s="241"/>
      <c r="W43" s="244"/>
      <c r="AK43" s="215"/>
    </row>
    <row r="44" spans="1:37" s="214" customFormat="1">
      <c r="A44" s="213"/>
      <c r="B44" s="213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213"/>
      <c r="P44" s="237" t="s">
        <v>482</v>
      </c>
      <c r="Q44" s="238">
        <f>AC15</f>
        <v>1143822.6299999985</v>
      </c>
      <c r="R44" s="239">
        <v>0</v>
      </c>
      <c r="S44" s="239">
        <f t="shared" si="5"/>
        <v>1143822.6299999985</v>
      </c>
      <c r="T44" s="243">
        <f t="shared" si="6"/>
        <v>2.9641460045336274E-2</v>
      </c>
      <c r="U44" s="238"/>
      <c r="V44" s="241"/>
      <c r="W44" s="244"/>
      <c r="AK44" s="215"/>
    </row>
    <row r="45" spans="1:37" s="214" customFormat="1">
      <c r="A45" s="213"/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P45" s="237" t="s">
        <v>483</v>
      </c>
      <c r="Q45" s="238">
        <f>AI15</f>
        <v>873673.33000000007</v>
      </c>
      <c r="R45" s="239">
        <v>0</v>
      </c>
      <c r="S45" s="239">
        <f t="shared" si="5"/>
        <v>873673.33000000007</v>
      </c>
      <c r="T45" s="243">
        <f t="shared" si="6"/>
        <v>2.2640707068254919E-2</v>
      </c>
      <c r="U45" s="238" t="s">
        <v>484</v>
      </c>
      <c r="V45" s="241"/>
      <c r="W45" s="244"/>
      <c r="AK45" s="215"/>
    </row>
    <row r="46" spans="1:37" s="214" customFormat="1">
      <c r="A46" s="213"/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P46" s="237" t="s">
        <v>485</v>
      </c>
      <c r="Q46" s="238">
        <f>AH15</f>
        <v>652000</v>
      </c>
      <c r="R46" s="239">
        <f>AD31</f>
        <v>55781</v>
      </c>
      <c r="S46" s="239">
        <f t="shared" si="5"/>
        <v>707781</v>
      </c>
      <c r="T46" s="243">
        <f t="shared" si="6"/>
        <v>1.8341709354314995E-2</v>
      </c>
      <c r="U46" s="238"/>
      <c r="V46" s="241"/>
      <c r="W46" s="244"/>
      <c r="AK46" s="215"/>
    </row>
    <row r="47" spans="1:37" s="214" customFormat="1">
      <c r="A47" s="213"/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13"/>
      <c r="N47" s="213"/>
      <c r="P47" s="237" t="s">
        <v>444</v>
      </c>
      <c r="Q47" s="238">
        <f>AG15</f>
        <v>81468.209999999992</v>
      </c>
      <c r="R47" s="239">
        <f>AH31</f>
        <v>55316.72</v>
      </c>
      <c r="S47" s="239">
        <f t="shared" si="5"/>
        <v>136784.93</v>
      </c>
      <c r="T47" s="245">
        <f t="shared" si="6"/>
        <v>3.5446973429780143E-3</v>
      </c>
      <c r="U47" s="238"/>
      <c r="V47" s="241"/>
      <c r="W47" s="242"/>
      <c r="AK47" s="215"/>
    </row>
    <row r="48" spans="1:37" s="214" customFormat="1">
      <c r="A48" s="213"/>
      <c r="B48" s="213"/>
      <c r="C48" s="213"/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213"/>
      <c r="P48" s="246"/>
      <c r="Q48" s="246">
        <f>SUM(Q39:Q47)</f>
        <v>23127201.867700003</v>
      </c>
      <c r="R48" s="246">
        <f>SUM(R39:R47)</f>
        <v>15461404.370000001</v>
      </c>
      <c r="S48" s="246">
        <f>SUM(S39:S47)</f>
        <v>38588606.237699993</v>
      </c>
      <c r="T48" s="247">
        <f>SUM(T39:T47)</f>
        <v>1</v>
      </c>
      <c r="U48" s="246"/>
      <c r="V48" s="242"/>
      <c r="W48" s="242"/>
      <c r="AK48" s="215"/>
    </row>
    <row r="53" spans="19:19">
      <c r="S53" s="214" t="s">
        <v>486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showGridLines="0" workbookViewId="0">
      <selection activeCell="Z23" sqref="Z23"/>
    </sheetView>
  </sheetViews>
  <sheetFormatPr defaultRowHeight="15" customHeight="1"/>
  <cols>
    <col min="1" max="1" width="18.625" style="129" customWidth="1"/>
    <col min="2" max="4" width="8.125" style="129" customWidth="1"/>
    <col min="5" max="5" width="8.125" style="130" hidden="1" customWidth="1"/>
    <col min="6" max="8" width="8.125" style="131" hidden="1" customWidth="1"/>
    <col min="9" max="9" width="8.125" style="130" hidden="1" customWidth="1"/>
    <col min="10" max="12" width="8.125" style="131" hidden="1" customWidth="1"/>
    <col min="13" max="13" width="8.125" style="130" hidden="1" customWidth="1"/>
    <col min="14" max="14" width="8.125" style="131" hidden="1" customWidth="1"/>
    <col min="15" max="16" width="8.125" style="129" hidden="1" customWidth="1"/>
    <col min="17" max="17" width="8" style="128" hidden="1" customWidth="1"/>
    <col min="18" max="18" width="9.75" style="128" hidden="1" customWidth="1"/>
    <col min="19" max="256" width="9" style="129"/>
    <col min="257" max="257" width="9.375" style="129" customWidth="1"/>
    <col min="258" max="260" width="8.125" style="129" customWidth="1"/>
    <col min="261" max="274" width="0" style="129" hidden="1" customWidth="1"/>
    <col min="275" max="512" width="9" style="129"/>
    <col min="513" max="513" width="9.375" style="129" customWidth="1"/>
    <col min="514" max="516" width="8.125" style="129" customWidth="1"/>
    <col min="517" max="530" width="0" style="129" hidden="1" customWidth="1"/>
    <col min="531" max="768" width="9" style="129"/>
    <col min="769" max="769" width="9.375" style="129" customWidth="1"/>
    <col min="770" max="772" width="8.125" style="129" customWidth="1"/>
    <col min="773" max="786" width="0" style="129" hidden="1" customWidth="1"/>
    <col min="787" max="1024" width="9" style="129"/>
    <col min="1025" max="1025" width="9.375" style="129" customWidth="1"/>
    <col min="1026" max="1028" width="8.125" style="129" customWidth="1"/>
    <col min="1029" max="1042" width="0" style="129" hidden="1" customWidth="1"/>
    <col min="1043" max="1280" width="9" style="129"/>
    <col min="1281" max="1281" width="9.375" style="129" customWidth="1"/>
    <col min="1282" max="1284" width="8.125" style="129" customWidth="1"/>
    <col min="1285" max="1298" width="0" style="129" hidden="1" customWidth="1"/>
    <col min="1299" max="1536" width="9" style="129"/>
    <col min="1537" max="1537" width="9.375" style="129" customWidth="1"/>
    <col min="1538" max="1540" width="8.125" style="129" customWidth="1"/>
    <col min="1541" max="1554" width="0" style="129" hidden="1" customWidth="1"/>
    <col min="1555" max="1792" width="9" style="129"/>
    <col min="1793" max="1793" width="9.375" style="129" customWidth="1"/>
    <col min="1794" max="1796" width="8.125" style="129" customWidth="1"/>
    <col min="1797" max="1810" width="0" style="129" hidden="1" customWidth="1"/>
    <col min="1811" max="2048" width="9" style="129"/>
    <col min="2049" max="2049" width="9.375" style="129" customWidth="1"/>
    <col min="2050" max="2052" width="8.125" style="129" customWidth="1"/>
    <col min="2053" max="2066" width="0" style="129" hidden="1" customWidth="1"/>
    <col min="2067" max="2304" width="9" style="129"/>
    <col min="2305" max="2305" width="9.375" style="129" customWidth="1"/>
    <col min="2306" max="2308" width="8.125" style="129" customWidth="1"/>
    <col min="2309" max="2322" width="0" style="129" hidden="1" customWidth="1"/>
    <col min="2323" max="2560" width="9" style="129"/>
    <col min="2561" max="2561" width="9.375" style="129" customWidth="1"/>
    <col min="2562" max="2564" width="8.125" style="129" customWidth="1"/>
    <col min="2565" max="2578" width="0" style="129" hidden="1" customWidth="1"/>
    <col min="2579" max="2816" width="9" style="129"/>
    <col min="2817" max="2817" width="9.375" style="129" customWidth="1"/>
    <col min="2818" max="2820" width="8.125" style="129" customWidth="1"/>
    <col min="2821" max="2834" width="0" style="129" hidden="1" customWidth="1"/>
    <col min="2835" max="3072" width="9" style="129"/>
    <col min="3073" max="3073" width="9.375" style="129" customWidth="1"/>
    <col min="3074" max="3076" width="8.125" style="129" customWidth="1"/>
    <col min="3077" max="3090" width="0" style="129" hidden="1" customWidth="1"/>
    <col min="3091" max="3328" width="9" style="129"/>
    <col min="3329" max="3329" width="9.375" style="129" customWidth="1"/>
    <col min="3330" max="3332" width="8.125" style="129" customWidth="1"/>
    <col min="3333" max="3346" width="0" style="129" hidden="1" customWidth="1"/>
    <col min="3347" max="3584" width="9" style="129"/>
    <col min="3585" max="3585" width="9.375" style="129" customWidth="1"/>
    <col min="3586" max="3588" width="8.125" style="129" customWidth="1"/>
    <col min="3589" max="3602" width="0" style="129" hidden="1" customWidth="1"/>
    <col min="3603" max="3840" width="9" style="129"/>
    <col min="3841" max="3841" width="9.375" style="129" customWidth="1"/>
    <col min="3842" max="3844" width="8.125" style="129" customWidth="1"/>
    <col min="3845" max="3858" width="0" style="129" hidden="1" customWidth="1"/>
    <col min="3859" max="4096" width="9" style="129"/>
    <col min="4097" max="4097" width="9.375" style="129" customWidth="1"/>
    <col min="4098" max="4100" width="8.125" style="129" customWidth="1"/>
    <col min="4101" max="4114" width="0" style="129" hidden="1" customWidth="1"/>
    <col min="4115" max="4352" width="9" style="129"/>
    <col min="4353" max="4353" width="9.375" style="129" customWidth="1"/>
    <col min="4354" max="4356" width="8.125" style="129" customWidth="1"/>
    <col min="4357" max="4370" width="0" style="129" hidden="1" customWidth="1"/>
    <col min="4371" max="4608" width="9" style="129"/>
    <col min="4609" max="4609" width="9.375" style="129" customWidth="1"/>
    <col min="4610" max="4612" width="8.125" style="129" customWidth="1"/>
    <col min="4613" max="4626" width="0" style="129" hidden="1" customWidth="1"/>
    <col min="4627" max="4864" width="9" style="129"/>
    <col min="4865" max="4865" width="9.375" style="129" customWidth="1"/>
    <col min="4866" max="4868" width="8.125" style="129" customWidth="1"/>
    <col min="4869" max="4882" width="0" style="129" hidden="1" customWidth="1"/>
    <col min="4883" max="5120" width="9" style="129"/>
    <col min="5121" max="5121" width="9.375" style="129" customWidth="1"/>
    <col min="5122" max="5124" width="8.125" style="129" customWidth="1"/>
    <col min="5125" max="5138" width="0" style="129" hidden="1" customWidth="1"/>
    <col min="5139" max="5376" width="9" style="129"/>
    <col min="5377" max="5377" width="9.375" style="129" customWidth="1"/>
    <col min="5378" max="5380" width="8.125" style="129" customWidth="1"/>
    <col min="5381" max="5394" width="0" style="129" hidden="1" customWidth="1"/>
    <col min="5395" max="5632" width="9" style="129"/>
    <col min="5633" max="5633" width="9.375" style="129" customWidth="1"/>
    <col min="5634" max="5636" width="8.125" style="129" customWidth="1"/>
    <col min="5637" max="5650" width="0" style="129" hidden="1" customWidth="1"/>
    <col min="5651" max="5888" width="9" style="129"/>
    <col min="5889" max="5889" width="9.375" style="129" customWidth="1"/>
    <col min="5890" max="5892" width="8.125" style="129" customWidth="1"/>
    <col min="5893" max="5906" width="0" style="129" hidden="1" customWidth="1"/>
    <col min="5907" max="6144" width="9" style="129"/>
    <col min="6145" max="6145" width="9.375" style="129" customWidth="1"/>
    <col min="6146" max="6148" width="8.125" style="129" customWidth="1"/>
    <col min="6149" max="6162" width="0" style="129" hidden="1" customWidth="1"/>
    <col min="6163" max="6400" width="9" style="129"/>
    <col min="6401" max="6401" width="9.375" style="129" customWidth="1"/>
    <col min="6402" max="6404" width="8.125" style="129" customWidth="1"/>
    <col min="6405" max="6418" width="0" style="129" hidden="1" customWidth="1"/>
    <col min="6419" max="6656" width="9" style="129"/>
    <col min="6657" max="6657" width="9.375" style="129" customWidth="1"/>
    <col min="6658" max="6660" width="8.125" style="129" customWidth="1"/>
    <col min="6661" max="6674" width="0" style="129" hidden="1" customWidth="1"/>
    <col min="6675" max="6912" width="9" style="129"/>
    <col min="6913" max="6913" width="9.375" style="129" customWidth="1"/>
    <col min="6914" max="6916" width="8.125" style="129" customWidth="1"/>
    <col min="6917" max="6930" width="0" style="129" hidden="1" customWidth="1"/>
    <col min="6931" max="7168" width="9" style="129"/>
    <col min="7169" max="7169" width="9.375" style="129" customWidth="1"/>
    <col min="7170" max="7172" width="8.125" style="129" customWidth="1"/>
    <col min="7173" max="7186" width="0" style="129" hidden="1" customWidth="1"/>
    <col min="7187" max="7424" width="9" style="129"/>
    <col min="7425" max="7425" width="9.375" style="129" customWidth="1"/>
    <col min="7426" max="7428" width="8.125" style="129" customWidth="1"/>
    <col min="7429" max="7442" width="0" style="129" hidden="1" customWidth="1"/>
    <col min="7443" max="7680" width="9" style="129"/>
    <col min="7681" max="7681" width="9.375" style="129" customWidth="1"/>
    <col min="7682" max="7684" width="8.125" style="129" customWidth="1"/>
    <col min="7685" max="7698" width="0" style="129" hidden="1" customWidth="1"/>
    <col min="7699" max="7936" width="9" style="129"/>
    <col min="7937" max="7937" width="9.375" style="129" customWidth="1"/>
    <col min="7938" max="7940" width="8.125" style="129" customWidth="1"/>
    <col min="7941" max="7954" width="0" style="129" hidden="1" customWidth="1"/>
    <col min="7955" max="8192" width="9" style="129"/>
    <col min="8193" max="8193" width="9.375" style="129" customWidth="1"/>
    <col min="8194" max="8196" width="8.125" style="129" customWidth="1"/>
    <col min="8197" max="8210" width="0" style="129" hidden="1" customWidth="1"/>
    <col min="8211" max="8448" width="9" style="129"/>
    <col min="8449" max="8449" width="9.375" style="129" customWidth="1"/>
    <col min="8450" max="8452" width="8.125" style="129" customWidth="1"/>
    <col min="8453" max="8466" width="0" style="129" hidden="1" customWidth="1"/>
    <col min="8467" max="8704" width="9" style="129"/>
    <col min="8705" max="8705" width="9.375" style="129" customWidth="1"/>
    <col min="8706" max="8708" width="8.125" style="129" customWidth="1"/>
    <col min="8709" max="8722" width="0" style="129" hidden="1" customWidth="1"/>
    <col min="8723" max="8960" width="9" style="129"/>
    <col min="8961" max="8961" width="9.375" style="129" customWidth="1"/>
    <col min="8962" max="8964" width="8.125" style="129" customWidth="1"/>
    <col min="8965" max="8978" width="0" style="129" hidden="1" customWidth="1"/>
    <col min="8979" max="9216" width="9" style="129"/>
    <col min="9217" max="9217" width="9.375" style="129" customWidth="1"/>
    <col min="9218" max="9220" width="8.125" style="129" customWidth="1"/>
    <col min="9221" max="9234" width="0" style="129" hidden="1" customWidth="1"/>
    <col min="9235" max="9472" width="9" style="129"/>
    <col min="9473" max="9473" width="9.375" style="129" customWidth="1"/>
    <col min="9474" max="9476" width="8.125" style="129" customWidth="1"/>
    <col min="9477" max="9490" width="0" style="129" hidden="1" customWidth="1"/>
    <col min="9491" max="9728" width="9" style="129"/>
    <col min="9729" max="9729" width="9.375" style="129" customWidth="1"/>
    <col min="9730" max="9732" width="8.125" style="129" customWidth="1"/>
    <col min="9733" max="9746" width="0" style="129" hidden="1" customWidth="1"/>
    <col min="9747" max="9984" width="9" style="129"/>
    <col min="9985" max="9985" width="9.375" style="129" customWidth="1"/>
    <col min="9986" max="9988" width="8.125" style="129" customWidth="1"/>
    <col min="9989" max="10002" width="0" style="129" hidden="1" customWidth="1"/>
    <col min="10003" max="10240" width="9" style="129"/>
    <col min="10241" max="10241" width="9.375" style="129" customWidth="1"/>
    <col min="10242" max="10244" width="8.125" style="129" customWidth="1"/>
    <col min="10245" max="10258" width="0" style="129" hidden="1" customWidth="1"/>
    <col min="10259" max="10496" width="9" style="129"/>
    <col min="10497" max="10497" width="9.375" style="129" customWidth="1"/>
    <col min="10498" max="10500" width="8.125" style="129" customWidth="1"/>
    <col min="10501" max="10514" width="0" style="129" hidden="1" customWidth="1"/>
    <col min="10515" max="10752" width="9" style="129"/>
    <col min="10753" max="10753" width="9.375" style="129" customWidth="1"/>
    <col min="10754" max="10756" width="8.125" style="129" customWidth="1"/>
    <col min="10757" max="10770" width="0" style="129" hidden="1" customWidth="1"/>
    <col min="10771" max="11008" width="9" style="129"/>
    <col min="11009" max="11009" width="9.375" style="129" customWidth="1"/>
    <col min="11010" max="11012" width="8.125" style="129" customWidth="1"/>
    <col min="11013" max="11026" width="0" style="129" hidden="1" customWidth="1"/>
    <col min="11027" max="11264" width="9" style="129"/>
    <col min="11265" max="11265" width="9.375" style="129" customWidth="1"/>
    <col min="11266" max="11268" width="8.125" style="129" customWidth="1"/>
    <col min="11269" max="11282" width="0" style="129" hidden="1" customWidth="1"/>
    <col min="11283" max="11520" width="9" style="129"/>
    <col min="11521" max="11521" width="9.375" style="129" customWidth="1"/>
    <col min="11522" max="11524" width="8.125" style="129" customWidth="1"/>
    <col min="11525" max="11538" width="0" style="129" hidden="1" customWidth="1"/>
    <col min="11539" max="11776" width="9" style="129"/>
    <col min="11777" max="11777" width="9.375" style="129" customWidth="1"/>
    <col min="11778" max="11780" width="8.125" style="129" customWidth="1"/>
    <col min="11781" max="11794" width="0" style="129" hidden="1" customWidth="1"/>
    <col min="11795" max="12032" width="9" style="129"/>
    <col min="12033" max="12033" width="9.375" style="129" customWidth="1"/>
    <col min="12034" max="12036" width="8.125" style="129" customWidth="1"/>
    <col min="12037" max="12050" width="0" style="129" hidden="1" customWidth="1"/>
    <col min="12051" max="12288" width="9" style="129"/>
    <col min="12289" max="12289" width="9.375" style="129" customWidth="1"/>
    <col min="12290" max="12292" width="8.125" style="129" customWidth="1"/>
    <col min="12293" max="12306" width="0" style="129" hidden="1" customWidth="1"/>
    <col min="12307" max="12544" width="9" style="129"/>
    <col min="12545" max="12545" width="9.375" style="129" customWidth="1"/>
    <col min="12546" max="12548" width="8.125" style="129" customWidth="1"/>
    <col min="12549" max="12562" width="0" style="129" hidden="1" customWidth="1"/>
    <col min="12563" max="12800" width="9" style="129"/>
    <col min="12801" max="12801" width="9.375" style="129" customWidth="1"/>
    <col min="12802" max="12804" width="8.125" style="129" customWidth="1"/>
    <col min="12805" max="12818" width="0" style="129" hidden="1" customWidth="1"/>
    <col min="12819" max="13056" width="9" style="129"/>
    <col min="13057" max="13057" width="9.375" style="129" customWidth="1"/>
    <col min="13058" max="13060" width="8.125" style="129" customWidth="1"/>
    <col min="13061" max="13074" width="0" style="129" hidden="1" customWidth="1"/>
    <col min="13075" max="13312" width="9" style="129"/>
    <col min="13313" max="13313" width="9.375" style="129" customWidth="1"/>
    <col min="13314" max="13316" width="8.125" style="129" customWidth="1"/>
    <col min="13317" max="13330" width="0" style="129" hidden="1" customWidth="1"/>
    <col min="13331" max="13568" width="9" style="129"/>
    <col min="13569" max="13569" width="9.375" style="129" customWidth="1"/>
    <col min="13570" max="13572" width="8.125" style="129" customWidth="1"/>
    <col min="13573" max="13586" width="0" style="129" hidden="1" customWidth="1"/>
    <col min="13587" max="13824" width="9" style="129"/>
    <col min="13825" max="13825" width="9.375" style="129" customWidth="1"/>
    <col min="13826" max="13828" width="8.125" style="129" customWidth="1"/>
    <col min="13829" max="13842" width="0" style="129" hidden="1" customWidth="1"/>
    <col min="13843" max="14080" width="9" style="129"/>
    <col min="14081" max="14081" width="9.375" style="129" customWidth="1"/>
    <col min="14082" max="14084" width="8.125" style="129" customWidth="1"/>
    <col min="14085" max="14098" width="0" style="129" hidden="1" customWidth="1"/>
    <col min="14099" max="14336" width="9" style="129"/>
    <col min="14337" max="14337" width="9.375" style="129" customWidth="1"/>
    <col min="14338" max="14340" width="8.125" style="129" customWidth="1"/>
    <col min="14341" max="14354" width="0" style="129" hidden="1" customWidth="1"/>
    <col min="14355" max="14592" width="9" style="129"/>
    <col min="14593" max="14593" width="9.375" style="129" customWidth="1"/>
    <col min="14594" max="14596" width="8.125" style="129" customWidth="1"/>
    <col min="14597" max="14610" width="0" style="129" hidden="1" customWidth="1"/>
    <col min="14611" max="14848" width="9" style="129"/>
    <col min="14849" max="14849" width="9.375" style="129" customWidth="1"/>
    <col min="14850" max="14852" width="8.125" style="129" customWidth="1"/>
    <col min="14853" max="14866" width="0" style="129" hidden="1" customWidth="1"/>
    <col min="14867" max="15104" width="9" style="129"/>
    <col min="15105" max="15105" width="9.375" style="129" customWidth="1"/>
    <col min="15106" max="15108" width="8.125" style="129" customWidth="1"/>
    <col min="15109" max="15122" width="0" style="129" hidden="1" customWidth="1"/>
    <col min="15123" max="15360" width="9" style="129"/>
    <col min="15361" max="15361" width="9.375" style="129" customWidth="1"/>
    <col min="15362" max="15364" width="8.125" style="129" customWidth="1"/>
    <col min="15365" max="15378" width="0" style="129" hidden="1" customWidth="1"/>
    <col min="15379" max="15616" width="9" style="129"/>
    <col min="15617" max="15617" width="9.375" style="129" customWidth="1"/>
    <col min="15618" max="15620" width="8.125" style="129" customWidth="1"/>
    <col min="15621" max="15634" width="0" style="129" hidden="1" customWidth="1"/>
    <col min="15635" max="15872" width="9" style="129"/>
    <col min="15873" max="15873" width="9.375" style="129" customWidth="1"/>
    <col min="15874" max="15876" width="8.125" style="129" customWidth="1"/>
    <col min="15877" max="15890" width="0" style="129" hidden="1" customWidth="1"/>
    <col min="15891" max="16128" width="9" style="129"/>
    <col min="16129" max="16129" width="9.375" style="129" customWidth="1"/>
    <col min="16130" max="16132" width="8.125" style="129" customWidth="1"/>
    <col min="16133" max="16146" width="0" style="129" hidden="1" customWidth="1"/>
    <col min="16147" max="16384" width="9" style="129"/>
  </cols>
  <sheetData>
    <row r="2" spans="1:18" ht="15" customHeight="1">
      <c r="A2" s="128" t="s">
        <v>370</v>
      </c>
    </row>
    <row r="3" spans="1:18" s="137" customFormat="1" ht="15" customHeight="1">
      <c r="A3" s="132" t="s">
        <v>371</v>
      </c>
      <c r="B3" s="132" t="s">
        <v>372</v>
      </c>
      <c r="C3" s="132" t="s">
        <v>373</v>
      </c>
      <c r="D3" s="132" t="s">
        <v>374</v>
      </c>
      <c r="E3" s="133" t="s">
        <v>375</v>
      </c>
      <c r="F3" s="134" t="s">
        <v>376</v>
      </c>
      <c r="G3" s="134" t="s">
        <v>377</v>
      </c>
      <c r="H3" s="134" t="s">
        <v>378</v>
      </c>
      <c r="I3" s="133" t="s">
        <v>379</v>
      </c>
      <c r="J3" s="135" t="s">
        <v>380</v>
      </c>
      <c r="K3" s="134" t="s">
        <v>381</v>
      </c>
      <c r="L3" s="134" t="s">
        <v>382</v>
      </c>
      <c r="M3" s="133" t="s">
        <v>383</v>
      </c>
      <c r="N3" s="134" t="s">
        <v>384</v>
      </c>
      <c r="O3" s="136" t="s">
        <v>385</v>
      </c>
      <c r="P3" s="136" t="s">
        <v>386</v>
      </c>
      <c r="Q3" s="133" t="s">
        <v>387</v>
      </c>
      <c r="R3" s="133" t="s">
        <v>388</v>
      </c>
    </row>
    <row r="4" spans="1:18" ht="15" customHeight="1">
      <c r="A4" s="138" t="s">
        <v>8</v>
      </c>
      <c r="B4" s="139">
        <v>1086</v>
      </c>
      <c r="C4" s="139">
        <v>1198</v>
      </c>
      <c r="D4" s="139">
        <v>1046</v>
      </c>
      <c r="E4" s="140" t="e">
        <f>#REF!</f>
        <v>#REF!</v>
      </c>
      <c r="F4" s="141" t="e">
        <f>#REF!</f>
        <v>#REF!</v>
      </c>
      <c r="G4" s="141" t="e">
        <f>#REF!</f>
        <v>#REF!</v>
      </c>
      <c r="H4" s="141" t="e">
        <f>#REF!</f>
        <v>#REF!</v>
      </c>
      <c r="I4" s="140" t="e">
        <f>#REF!</f>
        <v>#REF!</v>
      </c>
      <c r="J4" s="141" t="e">
        <f>#REF!</f>
        <v>#REF!</v>
      </c>
      <c r="K4" s="141" t="e">
        <f>#REF!</f>
        <v>#REF!</v>
      </c>
      <c r="L4" s="141" t="e">
        <f>#REF!</f>
        <v>#REF!</v>
      </c>
      <c r="M4" s="140" t="e">
        <f>#REF!</f>
        <v>#REF!</v>
      </c>
      <c r="N4" s="141" t="e">
        <f>#REF!</f>
        <v>#REF!</v>
      </c>
      <c r="O4" s="139" t="e">
        <f>#REF!</f>
        <v>#REF!</v>
      </c>
      <c r="P4" s="139" t="e">
        <f>#REF!</f>
        <v>#REF!</v>
      </c>
      <c r="Q4" s="140" t="e">
        <f>#REF!</f>
        <v>#REF!</v>
      </c>
      <c r="R4" s="142"/>
    </row>
    <row r="5" spans="1:18" ht="15" customHeight="1">
      <c r="A5" s="138" t="s">
        <v>9</v>
      </c>
      <c r="B5" s="139">
        <v>80</v>
      </c>
      <c r="C5" s="139">
        <v>97</v>
      </c>
      <c r="D5" s="139">
        <v>146</v>
      </c>
      <c r="E5" s="140" t="e">
        <f>#REF!</f>
        <v>#REF!</v>
      </c>
      <c r="F5" s="141" t="e">
        <f>#REF!</f>
        <v>#REF!</v>
      </c>
      <c r="G5" s="141" t="e">
        <f>#REF!</f>
        <v>#REF!</v>
      </c>
      <c r="H5" s="141" t="e">
        <f>#REF!</f>
        <v>#REF!</v>
      </c>
      <c r="I5" s="140" t="e">
        <f>#REF!</f>
        <v>#REF!</v>
      </c>
      <c r="J5" s="141" t="e">
        <f>#REF!</f>
        <v>#REF!</v>
      </c>
      <c r="K5" s="141" t="e">
        <f>#REF!</f>
        <v>#REF!</v>
      </c>
      <c r="L5" s="141" t="e">
        <f>#REF!</f>
        <v>#REF!</v>
      </c>
      <c r="M5" s="140" t="e">
        <f>#REF!</f>
        <v>#REF!</v>
      </c>
      <c r="N5" s="141" t="e">
        <f>#REF!</f>
        <v>#REF!</v>
      </c>
      <c r="O5" s="139" t="e">
        <f>#REF!</f>
        <v>#REF!</v>
      </c>
      <c r="P5" s="139" t="e">
        <f>#REF!</f>
        <v>#REF!</v>
      </c>
      <c r="Q5" s="140" t="e">
        <f>#REF!</f>
        <v>#REF!</v>
      </c>
      <c r="R5" s="142"/>
    </row>
    <row r="6" spans="1:18" s="131" customFormat="1" ht="15" customHeight="1">
      <c r="A6" s="143" t="s">
        <v>370</v>
      </c>
      <c r="B6" s="141">
        <f t="shared" ref="B6:R6" si="0">SUM(B4:B5)</f>
        <v>1166</v>
      </c>
      <c r="C6" s="141">
        <f t="shared" si="0"/>
        <v>1295</v>
      </c>
      <c r="D6" s="141">
        <f t="shared" si="0"/>
        <v>1192</v>
      </c>
      <c r="E6" s="144" t="e">
        <f t="shared" si="0"/>
        <v>#REF!</v>
      </c>
      <c r="F6" s="141" t="e">
        <f t="shared" si="0"/>
        <v>#REF!</v>
      </c>
      <c r="G6" s="141" t="e">
        <f t="shared" si="0"/>
        <v>#REF!</v>
      </c>
      <c r="H6" s="141" t="e">
        <f t="shared" si="0"/>
        <v>#REF!</v>
      </c>
      <c r="I6" s="144" t="e">
        <f t="shared" si="0"/>
        <v>#REF!</v>
      </c>
      <c r="J6" s="141" t="e">
        <f t="shared" si="0"/>
        <v>#REF!</v>
      </c>
      <c r="K6" s="141" t="e">
        <f t="shared" si="0"/>
        <v>#REF!</v>
      </c>
      <c r="L6" s="141" t="e">
        <f t="shared" si="0"/>
        <v>#REF!</v>
      </c>
      <c r="M6" s="144" t="e">
        <f t="shared" si="0"/>
        <v>#REF!</v>
      </c>
      <c r="N6" s="141" t="e">
        <f t="shared" si="0"/>
        <v>#REF!</v>
      </c>
      <c r="O6" s="141" t="e">
        <f t="shared" si="0"/>
        <v>#REF!</v>
      </c>
      <c r="P6" s="141" t="e">
        <f t="shared" si="0"/>
        <v>#REF!</v>
      </c>
      <c r="Q6" s="144" t="e">
        <f t="shared" si="0"/>
        <v>#REF!</v>
      </c>
      <c r="R6" s="144">
        <f t="shared" si="0"/>
        <v>0</v>
      </c>
    </row>
    <row r="7" spans="1:18" s="131" customFormat="1" ht="15" customHeight="1">
      <c r="A7" s="145"/>
      <c r="B7" s="146"/>
      <c r="C7" s="146">
        <f>C6-B6</f>
        <v>129</v>
      </c>
      <c r="D7" s="146"/>
      <c r="E7" s="147"/>
      <c r="F7" s="146"/>
      <c r="G7" s="146"/>
      <c r="H7" s="146"/>
      <c r="I7" s="147"/>
      <c r="J7" s="146"/>
      <c r="K7" s="146"/>
      <c r="L7" s="146"/>
      <c r="M7" s="147"/>
      <c r="N7" s="146"/>
      <c r="O7" s="146"/>
      <c r="P7" s="146"/>
      <c r="Q7" s="147"/>
      <c r="R7" s="147"/>
    </row>
    <row r="8" spans="1:18" s="131" customFormat="1" ht="15" customHeight="1">
      <c r="A8" s="145"/>
      <c r="B8" s="146"/>
      <c r="C8" s="148">
        <f>C7/B6</f>
        <v>0.11063464837049743</v>
      </c>
      <c r="D8" s="146"/>
      <c r="E8" s="149"/>
      <c r="F8" s="146"/>
      <c r="G8" s="146"/>
      <c r="H8" s="146"/>
      <c r="I8" s="150"/>
      <c r="J8" s="146"/>
      <c r="K8" s="146"/>
      <c r="L8" s="146"/>
      <c r="M8" s="149"/>
      <c r="N8" s="146"/>
      <c r="O8" s="146"/>
      <c r="P8" s="146"/>
      <c r="Q8" s="149"/>
      <c r="R8" s="151"/>
    </row>
    <row r="14" spans="1:18" ht="15" customHeight="1">
      <c r="A14" s="128" t="s">
        <v>389</v>
      </c>
    </row>
    <row r="15" spans="1:18" ht="15" customHeight="1">
      <c r="A15" s="132" t="s">
        <v>390</v>
      </c>
      <c r="B15" s="132" t="s">
        <v>372</v>
      </c>
      <c r="C15" s="132" t="s">
        <v>373</v>
      </c>
      <c r="D15" s="132" t="s">
        <v>374</v>
      </c>
    </row>
    <row r="16" spans="1:18" ht="15" customHeight="1">
      <c r="A16" s="138" t="s">
        <v>8</v>
      </c>
      <c r="B16" s="139">
        <f>'[3]Weight 2015'!$B$6/1000</f>
        <v>233.25010499999996</v>
      </c>
      <c r="C16" s="139">
        <f>'[3]Weight 2015'!$C$6/1000</f>
        <v>297.835939</v>
      </c>
      <c r="D16" s="139">
        <f>'[3]Weight 2015'!$D$6/1000</f>
        <v>197.94181</v>
      </c>
    </row>
    <row r="17" spans="1:4" ht="15" customHeight="1">
      <c r="A17" s="138" t="s">
        <v>9</v>
      </c>
      <c r="B17" s="139">
        <f>'[3]Weight 2015'!$B$14/1000</f>
        <v>65.831581999999997</v>
      </c>
      <c r="C17" s="139">
        <f>'[3]Weight 2015'!$C$14/1000</f>
        <v>105.7475</v>
      </c>
      <c r="D17" s="139">
        <f>'[3]Weight 2015'!$D$14/1000</f>
        <v>162.66425000000001</v>
      </c>
    </row>
    <row r="18" spans="1:4" ht="15" customHeight="1">
      <c r="A18" s="143" t="s">
        <v>389</v>
      </c>
      <c r="B18" s="141">
        <f t="shared" ref="B18:D18" si="1">SUM(B16:B17)</f>
        <v>299.08168699999999</v>
      </c>
      <c r="C18" s="141">
        <f t="shared" si="1"/>
        <v>403.583439</v>
      </c>
      <c r="D18" s="141">
        <f t="shared" si="1"/>
        <v>360.60606000000001</v>
      </c>
    </row>
    <row r="19" spans="1:4" ht="15" customHeight="1">
      <c r="C19" s="152">
        <f>C18-B18</f>
        <v>104.50175200000001</v>
      </c>
    </row>
    <row r="20" spans="1:4" ht="15" customHeight="1">
      <c r="C20" s="153">
        <f>C19/B18</f>
        <v>0.34940872859260025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S49"/>
  <sheetViews>
    <sheetView showGridLines="0" topLeftCell="A13" zoomScaleNormal="100" workbookViewId="0">
      <selection activeCell="I24" sqref="I24"/>
    </sheetView>
  </sheetViews>
  <sheetFormatPr defaultRowHeight="11.25"/>
  <cols>
    <col min="1" max="1" width="11.25" style="22" customWidth="1"/>
    <col min="2" max="2" width="5.25" style="22" customWidth="1"/>
    <col min="3" max="3" width="6" style="22" customWidth="1"/>
    <col min="4" max="4" width="11.125" style="22" customWidth="1"/>
    <col min="5" max="9" width="11.125" style="23" customWidth="1"/>
    <col min="10" max="11" width="11.125" style="23" hidden="1" customWidth="1"/>
    <col min="12" max="12" width="10.625" style="23" hidden="1" customWidth="1"/>
    <col min="13" max="14" width="11.125" style="23" hidden="1" customWidth="1"/>
    <col min="15" max="15" width="10.25" style="23" hidden="1" customWidth="1"/>
    <col min="16" max="16" width="11.125" style="23" hidden="1" customWidth="1"/>
    <col min="17" max="17" width="11.125" style="23" customWidth="1"/>
    <col min="18" max="18" width="11.125" style="22" customWidth="1"/>
    <col min="19" max="19" width="10.5" style="22" bestFit="1" customWidth="1"/>
    <col min="20" max="256" width="9" style="22"/>
    <col min="257" max="257" width="11.25" style="22" customWidth="1"/>
    <col min="258" max="258" width="5.25" style="22" customWidth="1"/>
    <col min="259" max="259" width="6" style="22" customWidth="1"/>
    <col min="260" max="265" width="11.125" style="22" customWidth="1"/>
    <col min="266" max="272" width="0" style="22" hidden="1" customWidth="1"/>
    <col min="273" max="274" width="11.125" style="22" customWidth="1"/>
    <col min="275" max="275" width="10.5" style="22" bestFit="1" customWidth="1"/>
    <col min="276" max="512" width="9" style="22"/>
    <col min="513" max="513" width="11.25" style="22" customWidth="1"/>
    <col min="514" max="514" width="5.25" style="22" customWidth="1"/>
    <col min="515" max="515" width="6" style="22" customWidth="1"/>
    <col min="516" max="521" width="11.125" style="22" customWidth="1"/>
    <col min="522" max="528" width="0" style="22" hidden="1" customWidth="1"/>
    <col min="529" max="530" width="11.125" style="22" customWidth="1"/>
    <col min="531" max="531" width="10.5" style="22" bestFit="1" customWidth="1"/>
    <col min="532" max="768" width="9" style="22"/>
    <col min="769" max="769" width="11.25" style="22" customWidth="1"/>
    <col min="770" max="770" width="5.25" style="22" customWidth="1"/>
    <col min="771" max="771" width="6" style="22" customWidth="1"/>
    <col min="772" max="777" width="11.125" style="22" customWidth="1"/>
    <col min="778" max="784" width="0" style="22" hidden="1" customWidth="1"/>
    <col min="785" max="786" width="11.125" style="22" customWidth="1"/>
    <col min="787" max="787" width="10.5" style="22" bestFit="1" customWidth="1"/>
    <col min="788" max="1024" width="9" style="22"/>
    <col min="1025" max="1025" width="11.25" style="22" customWidth="1"/>
    <col min="1026" max="1026" width="5.25" style="22" customWidth="1"/>
    <col min="1027" max="1027" width="6" style="22" customWidth="1"/>
    <col min="1028" max="1033" width="11.125" style="22" customWidth="1"/>
    <col min="1034" max="1040" width="0" style="22" hidden="1" customWidth="1"/>
    <col min="1041" max="1042" width="11.125" style="22" customWidth="1"/>
    <col min="1043" max="1043" width="10.5" style="22" bestFit="1" customWidth="1"/>
    <col min="1044" max="1280" width="9" style="22"/>
    <col min="1281" max="1281" width="11.25" style="22" customWidth="1"/>
    <col min="1282" max="1282" width="5.25" style="22" customWidth="1"/>
    <col min="1283" max="1283" width="6" style="22" customWidth="1"/>
    <col min="1284" max="1289" width="11.125" style="22" customWidth="1"/>
    <col min="1290" max="1296" width="0" style="22" hidden="1" customWidth="1"/>
    <col min="1297" max="1298" width="11.125" style="22" customWidth="1"/>
    <col min="1299" max="1299" width="10.5" style="22" bestFit="1" customWidth="1"/>
    <col min="1300" max="1536" width="9" style="22"/>
    <col min="1537" max="1537" width="11.25" style="22" customWidth="1"/>
    <col min="1538" max="1538" width="5.25" style="22" customWidth="1"/>
    <col min="1539" max="1539" width="6" style="22" customWidth="1"/>
    <col min="1540" max="1545" width="11.125" style="22" customWidth="1"/>
    <col min="1546" max="1552" width="0" style="22" hidden="1" customWidth="1"/>
    <col min="1553" max="1554" width="11.125" style="22" customWidth="1"/>
    <col min="1555" max="1555" width="10.5" style="22" bestFit="1" customWidth="1"/>
    <col min="1556" max="1792" width="9" style="22"/>
    <col min="1793" max="1793" width="11.25" style="22" customWidth="1"/>
    <col min="1794" max="1794" width="5.25" style="22" customWidth="1"/>
    <col min="1795" max="1795" width="6" style="22" customWidth="1"/>
    <col min="1796" max="1801" width="11.125" style="22" customWidth="1"/>
    <col min="1802" max="1808" width="0" style="22" hidden="1" customWidth="1"/>
    <col min="1809" max="1810" width="11.125" style="22" customWidth="1"/>
    <col min="1811" max="1811" width="10.5" style="22" bestFit="1" customWidth="1"/>
    <col min="1812" max="2048" width="9" style="22"/>
    <col min="2049" max="2049" width="11.25" style="22" customWidth="1"/>
    <col min="2050" max="2050" width="5.25" style="22" customWidth="1"/>
    <col min="2051" max="2051" width="6" style="22" customWidth="1"/>
    <col min="2052" max="2057" width="11.125" style="22" customWidth="1"/>
    <col min="2058" max="2064" width="0" style="22" hidden="1" customWidth="1"/>
    <col min="2065" max="2066" width="11.125" style="22" customWidth="1"/>
    <col min="2067" max="2067" width="10.5" style="22" bestFit="1" customWidth="1"/>
    <col min="2068" max="2304" width="9" style="22"/>
    <col min="2305" max="2305" width="11.25" style="22" customWidth="1"/>
    <col min="2306" max="2306" width="5.25" style="22" customWidth="1"/>
    <col min="2307" max="2307" width="6" style="22" customWidth="1"/>
    <col min="2308" max="2313" width="11.125" style="22" customWidth="1"/>
    <col min="2314" max="2320" width="0" style="22" hidden="1" customWidth="1"/>
    <col min="2321" max="2322" width="11.125" style="22" customWidth="1"/>
    <col min="2323" max="2323" width="10.5" style="22" bestFit="1" customWidth="1"/>
    <col min="2324" max="2560" width="9" style="22"/>
    <col min="2561" max="2561" width="11.25" style="22" customWidth="1"/>
    <col min="2562" max="2562" width="5.25" style="22" customWidth="1"/>
    <col min="2563" max="2563" width="6" style="22" customWidth="1"/>
    <col min="2564" max="2569" width="11.125" style="22" customWidth="1"/>
    <col min="2570" max="2576" width="0" style="22" hidden="1" customWidth="1"/>
    <col min="2577" max="2578" width="11.125" style="22" customWidth="1"/>
    <col min="2579" max="2579" width="10.5" style="22" bestFit="1" customWidth="1"/>
    <col min="2580" max="2816" width="9" style="22"/>
    <col min="2817" max="2817" width="11.25" style="22" customWidth="1"/>
    <col min="2818" max="2818" width="5.25" style="22" customWidth="1"/>
    <col min="2819" max="2819" width="6" style="22" customWidth="1"/>
    <col min="2820" max="2825" width="11.125" style="22" customWidth="1"/>
    <col min="2826" max="2832" width="0" style="22" hidden="1" customWidth="1"/>
    <col min="2833" max="2834" width="11.125" style="22" customWidth="1"/>
    <col min="2835" max="2835" width="10.5" style="22" bestFit="1" customWidth="1"/>
    <col min="2836" max="3072" width="9" style="22"/>
    <col min="3073" max="3073" width="11.25" style="22" customWidth="1"/>
    <col min="3074" max="3074" width="5.25" style="22" customWidth="1"/>
    <col min="3075" max="3075" width="6" style="22" customWidth="1"/>
    <col min="3076" max="3081" width="11.125" style="22" customWidth="1"/>
    <col min="3082" max="3088" width="0" style="22" hidden="1" customWidth="1"/>
    <col min="3089" max="3090" width="11.125" style="22" customWidth="1"/>
    <col min="3091" max="3091" width="10.5" style="22" bestFit="1" customWidth="1"/>
    <col min="3092" max="3328" width="9" style="22"/>
    <col min="3329" max="3329" width="11.25" style="22" customWidth="1"/>
    <col min="3330" max="3330" width="5.25" style="22" customWidth="1"/>
    <col min="3331" max="3331" width="6" style="22" customWidth="1"/>
    <col min="3332" max="3337" width="11.125" style="22" customWidth="1"/>
    <col min="3338" max="3344" width="0" style="22" hidden="1" customWidth="1"/>
    <col min="3345" max="3346" width="11.125" style="22" customWidth="1"/>
    <col min="3347" max="3347" width="10.5" style="22" bestFit="1" customWidth="1"/>
    <col min="3348" max="3584" width="9" style="22"/>
    <col min="3585" max="3585" width="11.25" style="22" customWidth="1"/>
    <col min="3586" max="3586" width="5.25" style="22" customWidth="1"/>
    <col min="3587" max="3587" width="6" style="22" customWidth="1"/>
    <col min="3588" max="3593" width="11.125" style="22" customWidth="1"/>
    <col min="3594" max="3600" width="0" style="22" hidden="1" customWidth="1"/>
    <col min="3601" max="3602" width="11.125" style="22" customWidth="1"/>
    <col min="3603" max="3603" width="10.5" style="22" bestFit="1" customWidth="1"/>
    <col min="3604" max="3840" width="9" style="22"/>
    <col min="3841" max="3841" width="11.25" style="22" customWidth="1"/>
    <col min="3842" max="3842" width="5.25" style="22" customWidth="1"/>
    <col min="3843" max="3843" width="6" style="22" customWidth="1"/>
    <col min="3844" max="3849" width="11.125" style="22" customWidth="1"/>
    <col min="3850" max="3856" width="0" style="22" hidden="1" customWidth="1"/>
    <col min="3857" max="3858" width="11.125" style="22" customWidth="1"/>
    <col min="3859" max="3859" width="10.5" style="22" bestFit="1" customWidth="1"/>
    <col min="3860" max="4096" width="9" style="22"/>
    <col min="4097" max="4097" width="11.25" style="22" customWidth="1"/>
    <col min="4098" max="4098" width="5.25" style="22" customWidth="1"/>
    <col min="4099" max="4099" width="6" style="22" customWidth="1"/>
    <col min="4100" max="4105" width="11.125" style="22" customWidth="1"/>
    <col min="4106" max="4112" width="0" style="22" hidden="1" customWidth="1"/>
    <col min="4113" max="4114" width="11.125" style="22" customWidth="1"/>
    <col min="4115" max="4115" width="10.5" style="22" bestFit="1" customWidth="1"/>
    <col min="4116" max="4352" width="9" style="22"/>
    <col min="4353" max="4353" width="11.25" style="22" customWidth="1"/>
    <col min="4354" max="4354" width="5.25" style="22" customWidth="1"/>
    <col min="4355" max="4355" width="6" style="22" customWidth="1"/>
    <col min="4356" max="4361" width="11.125" style="22" customWidth="1"/>
    <col min="4362" max="4368" width="0" style="22" hidden="1" customWidth="1"/>
    <col min="4369" max="4370" width="11.125" style="22" customWidth="1"/>
    <col min="4371" max="4371" width="10.5" style="22" bestFit="1" customWidth="1"/>
    <col min="4372" max="4608" width="9" style="22"/>
    <col min="4609" max="4609" width="11.25" style="22" customWidth="1"/>
    <col min="4610" max="4610" width="5.25" style="22" customWidth="1"/>
    <col min="4611" max="4611" width="6" style="22" customWidth="1"/>
    <col min="4612" max="4617" width="11.125" style="22" customWidth="1"/>
    <col min="4618" max="4624" width="0" style="22" hidden="1" customWidth="1"/>
    <col min="4625" max="4626" width="11.125" style="22" customWidth="1"/>
    <col min="4627" max="4627" width="10.5" style="22" bestFit="1" customWidth="1"/>
    <col min="4628" max="4864" width="9" style="22"/>
    <col min="4865" max="4865" width="11.25" style="22" customWidth="1"/>
    <col min="4866" max="4866" width="5.25" style="22" customWidth="1"/>
    <col min="4867" max="4867" width="6" style="22" customWidth="1"/>
    <col min="4868" max="4873" width="11.125" style="22" customWidth="1"/>
    <col min="4874" max="4880" width="0" style="22" hidden="1" customWidth="1"/>
    <col min="4881" max="4882" width="11.125" style="22" customWidth="1"/>
    <col min="4883" max="4883" width="10.5" style="22" bestFit="1" customWidth="1"/>
    <col min="4884" max="5120" width="9" style="22"/>
    <col min="5121" max="5121" width="11.25" style="22" customWidth="1"/>
    <col min="5122" max="5122" width="5.25" style="22" customWidth="1"/>
    <col min="5123" max="5123" width="6" style="22" customWidth="1"/>
    <col min="5124" max="5129" width="11.125" style="22" customWidth="1"/>
    <col min="5130" max="5136" width="0" style="22" hidden="1" customWidth="1"/>
    <col min="5137" max="5138" width="11.125" style="22" customWidth="1"/>
    <col min="5139" max="5139" width="10.5" style="22" bestFit="1" customWidth="1"/>
    <col min="5140" max="5376" width="9" style="22"/>
    <col min="5377" max="5377" width="11.25" style="22" customWidth="1"/>
    <col min="5378" max="5378" width="5.25" style="22" customWidth="1"/>
    <col min="5379" max="5379" width="6" style="22" customWidth="1"/>
    <col min="5380" max="5385" width="11.125" style="22" customWidth="1"/>
    <col min="5386" max="5392" width="0" style="22" hidden="1" customWidth="1"/>
    <col min="5393" max="5394" width="11.125" style="22" customWidth="1"/>
    <col min="5395" max="5395" width="10.5" style="22" bestFit="1" customWidth="1"/>
    <col min="5396" max="5632" width="9" style="22"/>
    <col min="5633" max="5633" width="11.25" style="22" customWidth="1"/>
    <col min="5634" max="5634" width="5.25" style="22" customWidth="1"/>
    <col min="5635" max="5635" width="6" style="22" customWidth="1"/>
    <col min="5636" max="5641" width="11.125" style="22" customWidth="1"/>
    <col min="5642" max="5648" width="0" style="22" hidden="1" customWidth="1"/>
    <col min="5649" max="5650" width="11.125" style="22" customWidth="1"/>
    <col min="5651" max="5651" width="10.5" style="22" bestFit="1" customWidth="1"/>
    <col min="5652" max="5888" width="9" style="22"/>
    <col min="5889" max="5889" width="11.25" style="22" customWidth="1"/>
    <col min="5890" max="5890" width="5.25" style="22" customWidth="1"/>
    <col min="5891" max="5891" width="6" style="22" customWidth="1"/>
    <col min="5892" max="5897" width="11.125" style="22" customWidth="1"/>
    <col min="5898" max="5904" width="0" style="22" hidden="1" customWidth="1"/>
    <col min="5905" max="5906" width="11.125" style="22" customWidth="1"/>
    <col min="5907" max="5907" width="10.5" style="22" bestFit="1" customWidth="1"/>
    <col min="5908" max="6144" width="9" style="22"/>
    <col min="6145" max="6145" width="11.25" style="22" customWidth="1"/>
    <col min="6146" max="6146" width="5.25" style="22" customWidth="1"/>
    <col min="6147" max="6147" width="6" style="22" customWidth="1"/>
    <col min="6148" max="6153" width="11.125" style="22" customWidth="1"/>
    <col min="6154" max="6160" width="0" style="22" hidden="1" customWidth="1"/>
    <col min="6161" max="6162" width="11.125" style="22" customWidth="1"/>
    <col min="6163" max="6163" width="10.5" style="22" bestFit="1" customWidth="1"/>
    <col min="6164" max="6400" width="9" style="22"/>
    <col min="6401" max="6401" width="11.25" style="22" customWidth="1"/>
    <col min="6402" max="6402" width="5.25" style="22" customWidth="1"/>
    <col min="6403" max="6403" width="6" style="22" customWidth="1"/>
    <col min="6404" max="6409" width="11.125" style="22" customWidth="1"/>
    <col min="6410" max="6416" width="0" style="22" hidden="1" customWidth="1"/>
    <col min="6417" max="6418" width="11.125" style="22" customWidth="1"/>
    <col min="6419" max="6419" width="10.5" style="22" bestFit="1" customWidth="1"/>
    <col min="6420" max="6656" width="9" style="22"/>
    <col min="6657" max="6657" width="11.25" style="22" customWidth="1"/>
    <col min="6658" max="6658" width="5.25" style="22" customWidth="1"/>
    <col min="6659" max="6659" width="6" style="22" customWidth="1"/>
    <col min="6660" max="6665" width="11.125" style="22" customWidth="1"/>
    <col min="6666" max="6672" width="0" style="22" hidden="1" customWidth="1"/>
    <col min="6673" max="6674" width="11.125" style="22" customWidth="1"/>
    <col min="6675" max="6675" width="10.5" style="22" bestFit="1" customWidth="1"/>
    <col min="6676" max="6912" width="9" style="22"/>
    <col min="6913" max="6913" width="11.25" style="22" customWidth="1"/>
    <col min="6914" max="6914" width="5.25" style="22" customWidth="1"/>
    <col min="6915" max="6915" width="6" style="22" customWidth="1"/>
    <col min="6916" max="6921" width="11.125" style="22" customWidth="1"/>
    <col min="6922" max="6928" width="0" style="22" hidden="1" customWidth="1"/>
    <col min="6929" max="6930" width="11.125" style="22" customWidth="1"/>
    <col min="6931" max="6931" width="10.5" style="22" bestFit="1" customWidth="1"/>
    <col min="6932" max="7168" width="9" style="22"/>
    <col min="7169" max="7169" width="11.25" style="22" customWidth="1"/>
    <col min="7170" max="7170" width="5.25" style="22" customWidth="1"/>
    <col min="7171" max="7171" width="6" style="22" customWidth="1"/>
    <col min="7172" max="7177" width="11.125" style="22" customWidth="1"/>
    <col min="7178" max="7184" width="0" style="22" hidden="1" customWidth="1"/>
    <col min="7185" max="7186" width="11.125" style="22" customWidth="1"/>
    <col min="7187" max="7187" width="10.5" style="22" bestFit="1" customWidth="1"/>
    <col min="7188" max="7424" width="9" style="22"/>
    <col min="7425" max="7425" width="11.25" style="22" customWidth="1"/>
    <col min="7426" max="7426" width="5.25" style="22" customWidth="1"/>
    <col min="7427" max="7427" width="6" style="22" customWidth="1"/>
    <col min="7428" max="7433" width="11.125" style="22" customWidth="1"/>
    <col min="7434" max="7440" width="0" style="22" hidden="1" customWidth="1"/>
    <col min="7441" max="7442" width="11.125" style="22" customWidth="1"/>
    <col min="7443" max="7443" width="10.5" style="22" bestFit="1" customWidth="1"/>
    <col min="7444" max="7680" width="9" style="22"/>
    <col min="7681" max="7681" width="11.25" style="22" customWidth="1"/>
    <col min="7682" max="7682" width="5.25" style="22" customWidth="1"/>
    <col min="7683" max="7683" width="6" style="22" customWidth="1"/>
    <col min="7684" max="7689" width="11.125" style="22" customWidth="1"/>
    <col min="7690" max="7696" width="0" style="22" hidden="1" customWidth="1"/>
    <col min="7697" max="7698" width="11.125" style="22" customWidth="1"/>
    <col min="7699" max="7699" width="10.5" style="22" bestFit="1" customWidth="1"/>
    <col min="7700" max="7936" width="9" style="22"/>
    <col min="7937" max="7937" width="11.25" style="22" customWidth="1"/>
    <col min="7938" max="7938" width="5.25" style="22" customWidth="1"/>
    <col min="7939" max="7939" width="6" style="22" customWidth="1"/>
    <col min="7940" max="7945" width="11.125" style="22" customWidth="1"/>
    <col min="7946" max="7952" width="0" style="22" hidden="1" customWidth="1"/>
    <col min="7953" max="7954" width="11.125" style="22" customWidth="1"/>
    <col min="7955" max="7955" width="10.5" style="22" bestFit="1" customWidth="1"/>
    <col min="7956" max="8192" width="9" style="22"/>
    <col min="8193" max="8193" width="11.25" style="22" customWidth="1"/>
    <col min="8194" max="8194" width="5.25" style="22" customWidth="1"/>
    <col min="8195" max="8195" width="6" style="22" customWidth="1"/>
    <col min="8196" max="8201" width="11.125" style="22" customWidth="1"/>
    <col min="8202" max="8208" width="0" style="22" hidden="1" customWidth="1"/>
    <col min="8209" max="8210" width="11.125" style="22" customWidth="1"/>
    <col min="8211" max="8211" width="10.5" style="22" bestFit="1" customWidth="1"/>
    <col min="8212" max="8448" width="9" style="22"/>
    <col min="8449" max="8449" width="11.25" style="22" customWidth="1"/>
    <col min="8450" max="8450" width="5.25" style="22" customWidth="1"/>
    <col min="8451" max="8451" width="6" style="22" customWidth="1"/>
    <col min="8452" max="8457" width="11.125" style="22" customWidth="1"/>
    <col min="8458" max="8464" width="0" style="22" hidden="1" customWidth="1"/>
    <col min="8465" max="8466" width="11.125" style="22" customWidth="1"/>
    <col min="8467" max="8467" width="10.5" style="22" bestFit="1" customWidth="1"/>
    <col min="8468" max="8704" width="9" style="22"/>
    <col min="8705" max="8705" width="11.25" style="22" customWidth="1"/>
    <col min="8706" max="8706" width="5.25" style="22" customWidth="1"/>
    <col min="8707" max="8707" width="6" style="22" customWidth="1"/>
    <col min="8708" max="8713" width="11.125" style="22" customWidth="1"/>
    <col min="8714" max="8720" width="0" style="22" hidden="1" customWidth="1"/>
    <col min="8721" max="8722" width="11.125" style="22" customWidth="1"/>
    <col min="8723" max="8723" width="10.5" style="22" bestFit="1" customWidth="1"/>
    <col min="8724" max="8960" width="9" style="22"/>
    <col min="8961" max="8961" width="11.25" style="22" customWidth="1"/>
    <col min="8962" max="8962" width="5.25" style="22" customWidth="1"/>
    <col min="8963" max="8963" width="6" style="22" customWidth="1"/>
    <col min="8964" max="8969" width="11.125" style="22" customWidth="1"/>
    <col min="8970" max="8976" width="0" style="22" hidden="1" customWidth="1"/>
    <col min="8977" max="8978" width="11.125" style="22" customWidth="1"/>
    <col min="8979" max="8979" width="10.5" style="22" bestFit="1" customWidth="1"/>
    <col min="8980" max="9216" width="9" style="22"/>
    <col min="9217" max="9217" width="11.25" style="22" customWidth="1"/>
    <col min="9218" max="9218" width="5.25" style="22" customWidth="1"/>
    <col min="9219" max="9219" width="6" style="22" customWidth="1"/>
    <col min="9220" max="9225" width="11.125" style="22" customWidth="1"/>
    <col min="9226" max="9232" width="0" style="22" hidden="1" customWidth="1"/>
    <col min="9233" max="9234" width="11.125" style="22" customWidth="1"/>
    <col min="9235" max="9235" width="10.5" style="22" bestFit="1" customWidth="1"/>
    <col min="9236" max="9472" width="9" style="22"/>
    <col min="9473" max="9473" width="11.25" style="22" customWidth="1"/>
    <col min="9474" max="9474" width="5.25" style="22" customWidth="1"/>
    <col min="9475" max="9475" width="6" style="22" customWidth="1"/>
    <col min="9476" max="9481" width="11.125" style="22" customWidth="1"/>
    <col min="9482" max="9488" width="0" style="22" hidden="1" customWidth="1"/>
    <col min="9489" max="9490" width="11.125" style="22" customWidth="1"/>
    <col min="9491" max="9491" width="10.5" style="22" bestFit="1" customWidth="1"/>
    <col min="9492" max="9728" width="9" style="22"/>
    <col min="9729" max="9729" width="11.25" style="22" customWidth="1"/>
    <col min="9730" max="9730" width="5.25" style="22" customWidth="1"/>
    <col min="9731" max="9731" width="6" style="22" customWidth="1"/>
    <col min="9732" max="9737" width="11.125" style="22" customWidth="1"/>
    <col min="9738" max="9744" width="0" style="22" hidden="1" customWidth="1"/>
    <col min="9745" max="9746" width="11.125" style="22" customWidth="1"/>
    <col min="9747" max="9747" width="10.5" style="22" bestFit="1" customWidth="1"/>
    <col min="9748" max="9984" width="9" style="22"/>
    <col min="9985" max="9985" width="11.25" style="22" customWidth="1"/>
    <col min="9986" max="9986" width="5.25" style="22" customWidth="1"/>
    <col min="9987" max="9987" width="6" style="22" customWidth="1"/>
    <col min="9988" max="9993" width="11.125" style="22" customWidth="1"/>
    <col min="9994" max="10000" width="0" style="22" hidden="1" customWidth="1"/>
    <col min="10001" max="10002" width="11.125" style="22" customWidth="1"/>
    <col min="10003" max="10003" width="10.5" style="22" bestFit="1" customWidth="1"/>
    <col min="10004" max="10240" width="9" style="22"/>
    <col min="10241" max="10241" width="11.25" style="22" customWidth="1"/>
    <col min="10242" max="10242" width="5.25" style="22" customWidth="1"/>
    <col min="10243" max="10243" width="6" style="22" customWidth="1"/>
    <col min="10244" max="10249" width="11.125" style="22" customWidth="1"/>
    <col min="10250" max="10256" width="0" style="22" hidden="1" customWidth="1"/>
    <col min="10257" max="10258" width="11.125" style="22" customWidth="1"/>
    <col min="10259" max="10259" width="10.5" style="22" bestFit="1" customWidth="1"/>
    <col min="10260" max="10496" width="9" style="22"/>
    <col min="10497" max="10497" width="11.25" style="22" customWidth="1"/>
    <col min="10498" max="10498" width="5.25" style="22" customWidth="1"/>
    <col min="10499" max="10499" width="6" style="22" customWidth="1"/>
    <col min="10500" max="10505" width="11.125" style="22" customWidth="1"/>
    <col min="10506" max="10512" width="0" style="22" hidden="1" customWidth="1"/>
    <col min="10513" max="10514" width="11.125" style="22" customWidth="1"/>
    <col min="10515" max="10515" width="10.5" style="22" bestFit="1" customWidth="1"/>
    <col min="10516" max="10752" width="9" style="22"/>
    <col min="10753" max="10753" width="11.25" style="22" customWidth="1"/>
    <col min="10754" max="10754" width="5.25" style="22" customWidth="1"/>
    <col min="10755" max="10755" width="6" style="22" customWidth="1"/>
    <col min="10756" max="10761" width="11.125" style="22" customWidth="1"/>
    <col min="10762" max="10768" width="0" style="22" hidden="1" customWidth="1"/>
    <col min="10769" max="10770" width="11.125" style="22" customWidth="1"/>
    <col min="10771" max="10771" width="10.5" style="22" bestFit="1" customWidth="1"/>
    <col min="10772" max="11008" width="9" style="22"/>
    <col min="11009" max="11009" width="11.25" style="22" customWidth="1"/>
    <col min="11010" max="11010" width="5.25" style="22" customWidth="1"/>
    <col min="11011" max="11011" width="6" style="22" customWidth="1"/>
    <col min="11012" max="11017" width="11.125" style="22" customWidth="1"/>
    <col min="11018" max="11024" width="0" style="22" hidden="1" customWidth="1"/>
    <col min="11025" max="11026" width="11.125" style="22" customWidth="1"/>
    <col min="11027" max="11027" width="10.5" style="22" bestFit="1" customWidth="1"/>
    <col min="11028" max="11264" width="9" style="22"/>
    <col min="11265" max="11265" width="11.25" style="22" customWidth="1"/>
    <col min="11266" max="11266" width="5.25" style="22" customWidth="1"/>
    <col min="11267" max="11267" width="6" style="22" customWidth="1"/>
    <col min="11268" max="11273" width="11.125" style="22" customWidth="1"/>
    <col min="11274" max="11280" width="0" style="22" hidden="1" customWidth="1"/>
    <col min="11281" max="11282" width="11.125" style="22" customWidth="1"/>
    <col min="11283" max="11283" width="10.5" style="22" bestFit="1" customWidth="1"/>
    <col min="11284" max="11520" width="9" style="22"/>
    <col min="11521" max="11521" width="11.25" style="22" customWidth="1"/>
    <col min="11522" max="11522" width="5.25" style="22" customWidth="1"/>
    <col min="11523" max="11523" width="6" style="22" customWidth="1"/>
    <col min="11524" max="11529" width="11.125" style="22" customWidth="1"/>
    <col min="11530" max="11536" width="0" style="22" hidden="1" customWidth="1"/>
    <col min="11537" max="11538" width="11.125" style="22" customWidth="1"/>
    <col min="11539" max="11539" width="10.5" style="22" bestFit="1" customWidth="1"/>
    <col min="11540" max="11776" width="9" style="22"/>
    <col min="11777" max="11777" width="11.25" style="22" customWidth="1"/>
    <col min="11778" max="11778" width="5.25" style="22" customWidth="1"/>
    <col min="11779" max="11779" width="6" style="22" customWidth="1"/>
    <col min="11780" max="11785" width="11.125" style="22" customWidth="1"/>
    <col min="11786" max="11792" width="0" style="22" hidden="1" customWidth="1"/>
    <col min="11793" max="11794" width="11.125" style="22" customWidth="1"/>
    <col min="11795" max="11795" width="10.5" style="22" bestFit="1" customWidth="1"/>
    <col min="11796" max="12032" width="9" style="22"/>
    <col min="12033" max="12033" width="11.25" style="22" customWidth="1"/>
    <col min="12034" max="12034" width="5.25" style="22" customWidth="1"/>
    <col min="12035" max="12035" width="6" style="22" customWidth="1"/>
    <col min="12036" max="12041" width="11.125" style="22" customWidth="1"/>
    <col min="12042" max="12048" width="0" style="22" hidden="1" customWidth="1"/>
    <col min="12049" max="12050" width="11.125" style="22" customWidth="1"/>
    <col min="12051" max="12051" width="10.5" style="22" bestFit="1" customWidth="1"/>
    <col min="12052" max="12288" width="9" style="22"/>
    <col min="12289" max="12289" width="11.25" style="22" customWidth="1"/>
    <col min="12290" max="12290" width="5.25" style="22" customWidth="1"/>
    <col min="12291" max="12291" width="6" style="22" customWidth="1"/>
    <col min="12292" max="12297" width="11.125" style="22" customWidth="1"/>
    <col min="12298" max="12304" width="0" style="22" hidden="1" customWidth="1"/>
    <col min="12305" max="12306" width="11.125" style="22" customWidth="1"/>
    <col min="12307" max="12307" width="10.5" style="22" bestFit="1" customWidth="1"/>
    <col min="12308" max="12544" width="9" style="22"/>
    <col min="12545" max="12545" width="11.25" style="22" customWidth="1"/>
    <col min="12546" max="12546" width="5.25" style="22" customWidth="1"/>
    <col min="12547" max="12547" width="6" style="22" customWidth="1"/>
    <col min="12548" max="12553" width="11.125" style="22" customWidth="1"/>
    <col min="12554" max="12560" width="0" style="22" hidden="1" customWidth="1"/>
    <col min="12561" max="12562" width="11.125" style="22" customWidth="1"/>
    <col min="12563" max="12563" width="10.5" style="22" bestFit="1" customWidth="1"/>
    <col min="12564" max="12800" width="9" style="22"/>
    <col min="12801" max="12801" width="11.25" style="22" customWidth="1"/>
    <col min="12802" max="12802" width="5.25" style="22" customWidth="1"/>
    <col min="12803" max="12803" width="6" style="22" customWidth="1"/>
    <col min="12804" max="12809" width="11.125" style="22" customWidth="1"/>
    <col min="12810" max="12816" width="0" style="22" hidden="1" customWidth="1"/>
    <col min="12817" max="12818" width="11.125" style="22" customWidth="1"/>
    <col min="12819" max="12819" width="10.5" style="22" bestFit="1" customWidth="1"/>
    <col min="12820" max="13056" width="9" style="22"/>
    <col min="13057" max="13057" width="11.25" style="22" customWidth="1"/>
    <col min="13058" max="13058" width="5.25" style="22" customWidth="1"/>
    <col min="13059" max="13059" width="6" style="22" customWidth="1"/>
    <col min="13060" max="13065" width="11.125" style="22" customWidth="1"/>
    <col min="13066" max="13072" width="0" style="22" hidden="1" customWidth="1"/>
    <col min="13073" max="13074" width="11.125" style="22" customWidth="1"/>
    <col min="13075" max="13075" width="10.5" style="22" bestFit="1" customWidth="1"/>
    <col min="13076" max="13312" width="9" style="22"/>
    <col min="13313" max="13313" width="11.25" style="22" customWidth="1"/>
    <col min="13314" max="13314" width="5.25" style="22" customWidth="1"/>
    <col min="13315" max="13315" width="6" style="22" customWidth="1"/>
    <col min="13316" max="13321" width="11.125" style="22" customWidth="1"/>
    <col min="13322" max="13328" width="0" style="22" hidden="1" customWidth="1"/>
    <col min="13329" max="13330" width="11.125" style="22" customWidth="1"/>
    <col min="13331" max="13331" width="10.5" style="22" bestFit="1" customWidth="1"/>
    <col min="13332" max="13568" width="9" style="22"/>
    <col min="13569" max="13569" width="11.25" style="22" customWidth="1"/>
    <col min="13570" max="13570" width="5.25" style="22" customWidth="1"/>
    <col min="13571" max="13571" width="6" style="22" customWidth="1"/>
    <col min="13572" max="13577" width="11.125" style="22" customWidth="1"/>
    <col min="13578" max="13584" width="0" style="22" hidden="1" customWidth="1"/>
    <col min="13585" max="13586" width="11.125" style="22" customWidth="1"/>
    <col min="13587" max="13587" width="10.5" style="22" bestFit="1" customWidth="1"/>
    <col min="13588" max="13824" width="9" style="22"/>
    <col min="13825" max="13825" width="11.25" style="22" customWidth="1"/>
    <col min="13826" max="13826" width="5.25" style="22" customWidth="1"/>
    <col min="13827" max="13827" width="6" style="22" customWidth="1"/>
    <col min="13828" max="13833" width="11.125" style="22" customWidth="1"/>
    <col min="13834" max="13840" width="0" style="22" hidden="1" customWidth="1"/>
    <col min="13841" max="13842" width="11.125" style="22" customWidth="1"/>
    <col min="13843" max="13843" width="10.5" style="22" bestFit="1" customWidth="1"/>
    <col min="13844" max="14080" width="9" style="22"/>
    <col min="14081" max="14081" width="11.25" style="22" customWidth="1"/>
    <col min="14082" max="14082" width="5.25" style="22" customWidth="1"/>
    <col min="14083" max="14083" width="6" style="22" customWidth="1"/>
    <col min="14084" max="14089" width="11.125" style="22" customWidth="1"/>
    <col min="14090" max="14096" width="0" style="22" hidden="1" customWidth="1"/>
    <col min="14097" max="14098" width="11.125" style="22" customWidth="1"/>
    <col min="14099" max="14099" width="10.5" style="22" bestFit="1" customWidth="1"/>
    <col min="14100" max="14336" width="9" style="22"/>
    <col min="14337" max="14337" width="11.25" style="22" customWidth="1"/>
    <col min="14338" max="14338" width="5.25" style="22" customWidth="1"/>
    <col min="14339" max="14339" width="6" style="22" customWidth="1"/>
    <col min="14340" max="14345" width="11.125" style="22" customWidth="1"/>
    <col min="14346" max="14352" width="0" style="22" hidden="1" customWidth="1"/>
    <col min="14353" max="14354" width="11.125" style="22" customWidth="1"/>
    <col min="14355" max="14355" width="10.5" style="22" bestFit="1" customWidth="1"/>
    <col min="14356" max="14592" width="9" style="22"/>
    <col min="14593" max="14593" width="11.25" style="22" customWidth="1"/>
    <col min="14594" max="14594" width="5.25" style="22" customWidth="1"/>
    <col min="14595" max="14595" width="6" style="22" customWidth="1"/>
    <col min="14596" max="14601" width="11.125" style="22" customWidth="1"/>
    <col min="14602" max="14608" width="0" style="22" hidden="1" customWidth="1"/>
    <col min="14609" max="14610" width="11.125" style="22" customWidth="1"/>
    <col min="14611" max="14611" width="10.5" style="22" bestFit="1" customWidth="1"/>
    <col min="14612" max="14848" width="9" style="22"/>
    <col min="14849" max="14849" width="11.25" style="22" customWidth="1"/>
    <col min="14850" max="14850" width="5.25" style="22" customWidth="1"/>
    <col min="14851" max="14851" width="6" style="22" customWidth="1"/>
    <col min="14852" max="14857" width="11.125" style="22" customWidth="1"/>
    <col min="14858" max="14864" width="0" style="22" hidden="1" customWidth="1"/>
    <col min="14865" max="14866" width="11.125" style="22" customWidth="1"/>
    <col min="14867" max="14867" width="10.5" style="22" bestFit="1" customWidth="1"/>
    <col min="14868" max="15104" width="9" style="22"/>
    <col min="15105" max="15105" width="11.25" style="22" customWidth="1"/>
    <col min="15106" max="15106" width="5.25" style="22" customWidth="1"/>
    <col min="15107" max="15107" width="6" style="22" customWidth="1"/>
    <col min="15108" max="15113" width="11.125" style="22" customWidth="1"/>
    <col min="15114" max="15120" width="0" style="22" hidden="1" customWidth="1"/>
    <col min="15121" max="15122" width="11.125" style="22" customWidth="1"/>
    <col min="15123" max="15123" width="10.5" style="22" bestFit="1" customWidth="1"/>
    <col min="15124" max="15360" width="9" style="22"/>
    <col min="15361" max="15361" width="11.25" style="22" customWidth="1"/>
    <col min="15362" max="15362" width="5.25" style="22" customWidth="1"/>
    <col min="15363" max="15363" width="6" style="22" customWidth="1"/>
    <col min="15364" max="15369" width="11.125" style="22" customWidth="1"/>
    <col min="15370" max="15376" width="0" style="22" hidden="1" customWidth="1"/>
    <col min="15377" max="15378" width="11.125" style="22" customWidth="1"/>
    <col min="15379" max="15379" width="10.5" style="22" bestFit="1" customWidth="1"/>
    <col min="15380" max="15616" width="9" style="22"/>
    <col min="15617" max="15617" width="11.25" style="22" customWidth="1"/>
    <col min="15618" max="15618" width="5.25" style="22" customWidth="1"/>
    <col min="15619" max="15619" width="6" style="22" customWidth="1"/>
    <col min="15620" max="15625" width="11.125" style="22" customWidth="1"/>
    <col min="15626" max="15632" width="0" style="22" hidden="1" customWidth="1"/>
    <col min="15633" max="15634" width="11.125" style="22" customWidth="1"/>
    <col min="15635" max="15635" width="10.5" style="22" bestFit="1" customWidth="1"/>
    <col min="15636" max="15872" width="9" style="22"/>
    <col min="15873" max="15873" width="11.25" style="22" customWidth="1"/>
    <col min="15874" max="15874" width="5.25" style="22" customWidth="1"/>
    <col min="15875" max="15875" width="6" style="22" customWidth="1"/>
    <col min="15876" max="15881" width="11.125" style="22" customWidth="1"/>
    <col min="15882" max="15888" width="0" style="22" hidden="1" customWidth="1"/>
    <col min="15889" max="15890" width="11.125" style="22" customWidth="1"/>
    <col min="15891" max="15891" width="10.5" style="22" bestFit="1" customWidth="1"/>
    <col min="15892" max="16128" width="9" style="22"/>
    <col min="16129" max="16129" width="11.25" style="22" customWidth="1"/>
    <col min="16130" max="16130" width="5.25" style="22" customWidth="1"/>
    <col min="16131" max="16131" width="6" style="22" customWidth="1"/>
    <col min="16132" max="16137" width="11.125" style="22" customWidth="1"/>
    <col min="16138" max="16144" width="0" style="22" hidden="1" customWidth="1"/>
    <col min="16145" max="16146" width="11.125" style="22" customWidth="1"/>
    <col min="16147" max="16147" width="10.5" style="22" bestFit="1" customWidth="1"/>
    <col min="16148" max="16384" width="9" style="22"/>
  </cols>
  <sheetData>
    <row r="1" spans="1:19" ht="18.75" customHeight="1">
      <c r="A1" s="21" t="s">
        <v>30</v>
      </c>
      <c r="R1" s="24" t="s">
        <v>31</v>
      </c>
    </row>
    <row r="2" spans="1:19" ht="18" customHeight="1">
      <c r="A2" s="25" t="s">
        <v>32</v>
      </c>
      <c r="B2" s="26" t="s">
        <v>33</v>
      </c>
      <c r="C2" s="26" t="s">
        <v>34</v>
      </c>
      <c r="D2" s="251" t="s">
        <v>35</v>
      </c>
      <c r="E2" s="251"/>
      <c r="F2" s="252"/>
      <c r="G2" s="253" t="s">
        <v>36</v>
      </c>
      <c r="H2" s="254"/>
      <c r="I2" s="255"/>
      <c r="J2" s="253" t="s">
        <v>37</v>
      </c>
      <c r="K2" s="254"/>
      <c r="L2" s="255"/>
      <c r="M2" s="253" t="s">
        <v>38</v>
      </c>
      <c r="N2" s="254"/>
      <c r="O2" s="255"/>
      <c r="P2" s="256" t="s">
        <v>39</v>
      </c>
      <c r="Q2" s="257"/>
      <c r="R2" s="258"/>
    </row>
    <row r="3" spans="1:19" ht="18" customHeight="1">
      <c r="A3" s="27"/>
      <c r="B3" s="27"/>
      <c r="C3" s="27"/>
      <c r="D3" s="28" t="s">
        <v>40</v>
      </c>
      <c r="E3" s="29" t="s">
        <v>41</v>
      </c>
      <c r="F3" s="29" t="s">
        <v>42</v>
      </c>
      <c r="G3" s="30" t="s">
        <v>40</v>
      </c>
      <c r="H3" s="29" t="s">
        <v>41</v>
      </c>
      <c r="I3" s="29" t="s">
        <v>42</v>
      </c>
      <c r="J3" s="30" t="s">
        <v>40</v>
      </c>
      <c r="K3" s="29" t="s">
        <v>41</v>
      </c>
      <c r="L3" s="29" t="s">
        <v>42</v>
      </c>
      <c r="M3" s="30" t="s">
        <v>40</v>
      </c>
      <c r="N3" s="29" t="s">
        <v>41</v>
      </c>
      <c r="O3" s="29" t="s">
        <v>42</v>
      </c>
      <c r="P3" s="29" t="s">
        <v>41</v>
      </c>
      <c r="Q3" s="29" t="s">
        <v>42</v>
      </c>
      <c r="R3" s="31" t="s">
        <v>43</v>
      </c>
    </row>
    <row r="4" spans="1:19" s="40" customFormat="1" ht="15.75" customHeight="1">
      <c r="A4" s="32" t="s">
        <v>44</v>
      </c>
      <c r="B4" s="32" t="s">
        <v>45</v>
      </c>
      <c r="C4" s="33" t="s">
        <v>46</v>
      </c>
      <c r="D4" s="34">
        <v>25120245.800000001</v>
      </c>
      <c r="E4" s="35">
        <v>19063671.949999999</v>
      </c>
      <c r="F4" s="35">
        <f>D4-E4</f>
        <v>6056573.8500000015</v>
      </c>
      <c r="G4" s="36">
        <v>22572193.699999999</v>
      </c>
      <c r="H4" s="36">
        <v>16173600.18</v>
      </c>
      <c r="I4" s="35">
        <f>G4-H4</f>
        <v>6398593.5199999996</v>
      </c>
      <c r="J4" s="35"/>
      <c r="K4" s="35"/>
      <c r="L4" s="37">
        <f t="shared" ref="L4:L12" si="0">J4-K4</f>
        <v>0</v>
      </c>
      <c r="M4" s="35"/>
      <c r="N4" s="35"/>
      <c r="O4" s="37">
        <f t="shared" ref="O4:O12" si="1">M4-N4</f>
        <v>0</v>
      </c>
      <c r="P4" s="35">
        <f>E4+H4+K4+N4</f>
        <v>35237272.129999995</v>
      </c>
      <c r="Q4" s="35">
        <f>F4+I4+L4+O4</f>
        <v>12455167.370000001</v>
      </c>
      <c r="R4" s="38">
        <f t="shared" ref="R4:R12" si="2">Q4/$Q$13</f>
        <v>0.66980119968994845</v>
      </c>
      <c r="S4" s="39"/>
    </row>
    <row r="5" spans="1:19" s="40" customFormat="1" ht="15.75" customHeight="1">
      <c r="A5" s="41" t="s">
        <v>47</v>
      </c>
      <c r="B5" s="41" t="s">
        <v>45</v>
      </c>
      <c r="C5" s="42" t="s">
        <v>46</v>
      </c>
      <c r="D5" s="43">
        <v>809370.81</v>
      </c>
      <c r="E5" s="44">
        <v>329556.34999999998</v>
      </c>
      <c r="F5" s="44">
        <f t="shared" ref="F5:F12" si="3">D5-E5</f>
        <v>479814.46000000008</v>
      </c>
      <c r="G5" s="45">
        <v>2334539.27</v>
      </c>
      <c r="H5" s="45">
        <v>749808.97</v>
      </c>
      <c r="I5" s="44">
        <f t="shared" ref="I5:I12" si="4">G5-H5</f>
        <v>1584730.3</v>
      </c>
      <c r="J5" s="44"/>
      <c r="K5" s="44"/>
      <c r="L5" s="46">
        <f t="shared" si="0"/>
        <v>0</v>
      </c>
      <c r="M5" s="44"/>
      <c r="N5" s="44"/>
      <c r="O5" s="46">
        <f t="shared" si="1"/>
        <v>0</v>
      </c>
      <c r="P5" s="44">
        <f t="shared" ref="P5:Q12" si="5">E5+H5+K5+N5</f>
        <v>1079365.3199999998</v>
      </c>
      <c r="Q5" s="44">
        <f t="shared" si="5"/>
        <v>2064544.7600000002</v>
      </c>
      <c r="R5" s="47">
        <f t="shared" si="2"/>
        <v>0.11102496786934761</v>
      </c>
      <c r="S5" s="39"/>
    </row>
    <row r="6" spans="1:19" s="40" customFormat="1" ht="15.75" customHeight="1">
      <c r="A6" s="41" t="s">
        <v>48</v>
      </c>
      <c r="B6" s="41" t="s">
        <v>49</v>
      </c>
      <c r="C6" s="42" t="s">
        <v>46</v>
      </c>
      <c r="D6" s="43">
        <v>1286772.8899999999</v>
      </c>
      <c r="E6" s="44">
        <v>259484.81</v>
      </c>
      <c r="F6" s="44">
        <f t="shared" si="3"/>
        <v>1027288.0799999998</v>
      </c>
      <c r="G6" s="45">
        <v>734932.88</v>
      </c>
      <c r="H6" s="45">
        <v>108549.71</v>
      </c>
      <c r="I6" s="44">
        <f t="shared" si="4"/>
        <v>626383.17000000004</v>
      </c>
      <c r="J6" s="44"/>
      <c r="K6" s="44"/>
      <c r="L6" s="46">
        <f t="shared" si="0"/>
        <v>0</v>
      </c>
      <c r="M6" s="44"/>
      <c r="N6" s="44"/>
      <c r="O6" s="46">
        <f t="shared" si="1"/>
        <v>0</v>
      </c>
      <c r="P6" s="44">
        <f t="shared" si="5"/>
        <v>368034.52</v>
      </c>
      <c r="Q6" s="44">
        <f t="shared" si="5"/>
        <v>1653671.25</v>
      </c>
      <c r="R6" s="47">
        <f t="shared" si="2"/>
        <v>8.8929434205007929E-2</v>
      </c>
      <c r="S6" s="39"/>
    </row>
    <row r="7" spans="1:19" s="40" customFormat="1" ht="15.75" customHeight="1">
      <c r="A7" s="41" t="s">
        <v>50</v>
      </c>
      <c r="B7" s="41" t="s">
        <v>49</v>
      </c>
      <c r="C7" s="42" t="s">
        <v>46</v>
      </c>
      <c r="D7" s="43">
        <v>2103736.87</v>
      </c>
      <c r="E7" s="44">
        <v>1292205.8500000001</v>
      </c>
      <c r="F7" s="44">
        <f t="shared" si="3"/>
        <v>811531.02</v>
      </c>
      <c r="G7" s="45">
        <v>1064354.3700000001</v>
      </c>
      <c r="H7" s="45">
        <v>560915.18000000005</v>
      </c>
      <c r="I7" s="44">
        <f t="shared" si="4"/>
        <v>503439.19000000006</v>
      </c>
      <c r="J7" s="44"/>
      <c r="K7" s="44"/>
      <c r="L7" s="46">
        <f t="shared" si="0"/>
        <v>0</v>
      </c>
      <c r="M7" s="44"/>
      <c r="N7" s="44"/>
      <c r="O7" s="46">
        <f t="shared" si="1"/>
        <v>0</v>
      </c>
      <c r="P7" s="44">
        <f t="shared" si="5"/>
        <v>1853121.0300000003</v>
      </c>
      <c r="Q7" s="44">
        <f t="shared" si="5"/>
        <v>1314970.21</v>
      </c>
      <c r="R7" s="47">
        <f t="shared" si="2"/>
        <v>7.0715117513073078E-2</v>
      </c>
      <c r="S7" s="39"/>
    </row>
    <row r="8" spans="1:19" s="40" customFormat="1" ht="15.75" customHeight="1">
      <c r="A8" s="41" t="s">
        <v>51</v>
      </c>
      <c r="B8" s="41" t="s">
        <v>45</v>
      </c>
      <c r="C8" s="42" t="s">
        <v>46</v>
      </c>
      <c r="D8" s="43">
        <v>789799.56</v>
      </c>
      <c r="E8" s="44">
        <v>500860.4</v>
      </c>
      <c r="F8" s="44">
        <f t="shared" si="3"/>
        <v>288939.16000000003</v>
      </c>
      <c r="G8" s="45">
        <v>1388101.06</v>
      </c>
      <c r="H8" s="45">
        <v>363340.54</v>
      </c>
      <c r="I8" s="44">
        <f t="shared" si="4"/>
        <v>1024760.52</v>
      </c>
      <c r="J8" s="44"/>
      <c r="K8" s="44"/>
      <c r="L8" s="46">
        <f t="shared" si="0"/>
        <v>0</v>
      </c>
      <c r="M8" s="44"/>
      <c r="N8" s="44"/>
      <c r="O8" s="46">
        <f t="shared" si="1"/>
        <v>0</v>
      </c>
      <c r="P8" s="44">
        <f t="shared" si="5"/>
        <v>864200.94</v>
      </c>
      <c r="Q8" s="44">
        <f t="shared" si="5"/>
        <v>1313699.6800000002</v>
      </c>
      <c r="R8" s="47">
        <f t="shared" si="2"/>
        <v>7.0646792255534455E-2</v>
      </c>
      <c r="S8" s="39"/>
    </row>
    <row r="9" spans="1:19" s="40" customFormat="1" ht="15.75" customHeight="1">
      <c r="A9" s="41" t="s">
        <v>52</v>
      </c>
      <c r="B9" s="41" t="s">
        <v>53</v>
      </c>
      <c r="C9" s="48">
        <v>0</v>
      </c>
      <c r="D9" s="49">
        <v>340271.66</v>
      </c>
      <c r="E9" s="44">
        <v>259492.61</v>
      </c>
      <c r="F9" s="44">
        <f t="shared" si="3"/>
        <v>80779.049999999988</v>
      </c>
      <c r="G9" s="45">
        <v>414137.97</v>
      </c>
      <c r="H9" s="45">
        <v>215351.69</v>
      </c>
      <c r="I9" s="44">
        <f t="shared" si="4"/>
        <v>198786.27999999997</v>
      </c>
      <c r="J9" s="44"/>
      <c r="K9" s="44"/>
      <c r="L9" s="46">
        <f t="shared" si="0"/>
        <v>0</v>
      </c>
      <c r="M9" s="44"/>
      <c r="N9" s="44"/>
      <c r="O9" s="46">
        <f t="shared" si="1"/>
        <v>0</v>
      </c>
      <c r="P9" s="44">
        <f t="shared" si="5"/>
        <v>474844.3</v>
      </c>
      <c r="Q9" s="44">
        <f t="shared" si="5"/>
        <v>279565.32999999996</v>
      </c>
      <c r="R9" s="47">
        <f t="shared" si="2"/>
        <v>1.5034177210395553E-2</v>
      </c>
      <c r="S9" s="39"/>
    </row>
    <row r="10" spans="1:19" s="40" customFormat="1" ht="15.75" customHeight="1">
      <c r="A10" s="41" t="s">
        <v>54</v>
      </c>
      <c r="B10" s="41" t="s">
        <v>53</v>
      </c>
      <c r="C10" s="48">
        <v>0</v>
      </c>
      <c r="D10" s="50">
        <v>193638.85</v>
      </c>
      <c r="E10" s="51">
        <v>179987.98</v>
      </c>
      <c r="F10" s="44">
        <f t="shared" si="3"/>
        <v>13650.869999999995</v>
      </c>
      <c r="G10" s="45">
        <v>0</v>
      </c>
      <c r="H10" s="45">
        <v>0</v>
      </c>
      <c r="I10" s="44">
        <f t="shared" si="4"/>
        <v>0</v>
      </c>
      <c r="J10" s="44"/>
      <c r="K10" s="44"/>
      <c r="L10" s="46">
        <f t="shared" si="0"/>
        <v>0</v>
      </c>
      <c r="M10" s="44"/>
      <c r="N10" s="44"/>
      <c r="O10" s="46">
        <f t="shared" si="1"/>
        <v>0</v>
      </c>
      <c r="P10" s="44">
        <f t="shared" si="5"/>
        <v>179987.98</v>
      </c>
      <c r="Q10" s="44">
        <f t="shared" si="5"/>
        <v>13650.869999999995</v>
      </c>
      <c r="R10" s="47">
        <f t="shared" si="2"/>
        <v>7.3410246777049317E-4</v>
      </c>
      <c r="S10" s="39"/>
    </row>
    <row r="11" spans="1:19" s="40" customFormat="1" ht="15.75" customHeight="1">
      <c r="A11" s="41" t="s">
        <v>55</v>
      </c>
      <c r="B11" s="41" t="s">
        <v>45</v>
      </c>
      <c r="C11" s="42" t="s">
        <v>46</v>
      </c>
      <c r="D11" s="49">
        <v>183483.76</v>
      </c>
      <c r="E11" s="44">
        <v>217919.67</v>
      </c>
      <c r="F11" s="52">
        <f t="shared" si="3"/>
        <v>-34435.910000000003</v>
      </c>
      <c r="G11" s="45">
        <v>0</v>
      </c>
      <c r="H11" s="45">
        <v>0</v>
      </c>
      <c r="I11" s="44">
        <f t="shared" si="4"/>
        <v>0</v>
      </c>
      <c r="J11" s="44"/>
      <c r="K11" s="44"/>
      <c r="L11" s="46">
        <f t="shared" si="0"/>
        <v>0</v>
      </c>
      <c r="M11" s="44"/>
      <c r="N11" s="44"/>
      <c r="O11" s="46">
        <f t="shared" si="1"/>
        <v>0</v>
      </c>
      <c r="P11" s="44">
        <f t="shared" si="5"/>
        <v>217919.67</v>
      </c>
      <c r="Q11" s="52">
        <f t="shared" si="5"/>
        <v>-34435.910000000003</v>
      </c>
      <c r="R11" s="53">
        <f t="shared" si="2"/>
        <v>-1.8518590031933947E-3</v>
      </c>
      <c r="S11" s="39"/>
    </row>
    <row r="12" spans="1:19" s="40" customFormat="1" ht="15.75" customHeight="1">
      <c r="A12" s="54" t="s">
        <v>56</v>
      </c>
      <c r="B12" s="55" t="s">
        <v>49</v>
      </c>
      <c r="C12" s="56" t="s">
        <v>46</v>
      </c>
      <c r="D12" s="57">
        <v>370585.21</v>
      </c>
      <c r="E12" s="58">
        <v>771086.72</v>
      </c>
      <c r="F12" s="59">
        <f t="shared" si="3"/>
        <v>-400501.50999999995</v>
      </c>
      <c r="G12" s="60">
        <v>420398.6</v>
      </c>
      <c r="H12" s="60">
        <v>485411.06</v>
      </c>
      <c r="I12" s="58">
        <f t="shared" si="4"/>
        <v>-65012.460000000021</v>
      </c>
      <c r="J12" s="58"/>
      <c r="K12" s="58"/>
      <c r="L12" s="61">
        <f t="shared" si="0"/>
        <v>0</v>
      </c>
      <c r="M12" s="58"/>
      <c r="N12" s="58"/>
      <c r="O12" s="61">
        <f t="shared" si="1"/>
        <v>0</v>
      </c>
      <c r="P12" s="58">
        <f t="shared" si="5"/>
        <v>1256497.78</v>
      </c>
      <c r="Q12" s="59">
        <f t="shared" si="5"/>
        <v>-465513.97</v>
      </c>
      <c r="R12" s="62">
        <f t="shared" si="2"/>
        <v>-2.5033932207884146E-2</v>
      </c>
      <c r="S12" s="39"/>
    </row>
    <row r="13" spans="1:19" ht="15.75" customHeight="1">
      <c r="A13" s="63" t="s">
        <v>42</v>
      </c>
      <c r="B13" s="63"/>
      <c r="C13" s="63"/>
      <c r="D13" s="64">
        <f t="shared" ref="D13:O13" si="6">SUM(D4:D12)</f>
        <v>31197905.410000004</v>
      </c>
      <c r="E13" s="64">
        <f t="shared" si="6"/>
        <v>22874266.34</v>
      </c>
      <c r="F13" s="64">
        <f>SUM(F4:F12)</f>
        <v>8323639.0700000022</v>
      </c>
      <c r="G13" s="64">
        <f>SUM(G4:G12)</f>
        <v>28928657.849999998</v>
      </c>
      <c r="H13" s="64">
        <f>SUM(H4:H12)</f>
        <v>18656977.329999998</v>
      </c>
      <c r="I13" s="64">
        <f t="shared" si="6"/>
        <v>10271680.519999998</v>
      </c>
      <c r="J13" s="64">
        <f t="shared" si="6"/>
        <v>0</v>
      </c>
      <c r="K13" s="64">
        <f t="shared" si="6"/>
        <v>0</v>
      </c>
      <c r="L13" s="64">
        <f t="shared" si="6"/>
        <v>0</v>
      </c>
      <c r="M13" s="64">
        <f t="shared" si="6"/>
        <v>0</v>
      </c>
      <c r="N13" s="64">
        <f t="shared" si="6"/>
        <v>0</v>
      </c>
      <c r="O13" s="64">
        <f t="shared" si="6"/>
        <v>0</v>
      </c>
      <c r="P13" s="64">
        <f>SUM(P4:P12)</f>
        <v>41531243.669999994</v>
      </c>
      <c r="Q13" s="64">
        <f>SUM(Q4:Q12)</f>
        <v>18595319.59</v>
      </c>
      <c r="R13" s="65">
        <f>SUM(R4:R12)</f>
        <v>1.0000000000000002</v>
      </c>
      <c r="S13" s="39"/>
    </row>
    <row r="14" spans="1:19">
      <c r="D14" s="66"/>
    </row>
    <row r="18" spans="1:11">
      <c r="K18" s="23" t="s">
        <v>57</v>
      </c>
    </row>
    <row r="30" spans="1:11" ht="57" customHeight="1"/>
    <row r="31" spans="1:11" ht="12.75" customHeight="1">
      <c r="A31" s="67"/>
    </row>
    <row r="32" spans="1:11">
      <c r="A32" s="67"/>
    </row>
    <row r="33" spans="1:1">
      <c r="A33" s="67"/>
    </row>
    <row r="34" spans="1:1">
      <c r="A34" s="67"/>
    </row>
    <row r="49" spans="13:13">
      <c r="M49" s="68"/>
    </row>
  </sheetData>
  <mergeCells count="5">
    <mergeCell ref="D2:F2"/>
    <mergeCell ref="G2:I2"/>
    <mergeCell ref="J2:L2"/>
    <mergeCell ref="M2:O2"/>
    <mergeCell ref="P2:R2"/>
  </mergeCells>
  <pageMargins left="0.15748031496062992" right="0.15748031496062992" top="0.98425196850393704" bottom="0.98425196850393704" header="0.51181102362204722" footer="0.51181102362204722"/>
  <pageSetup paperSize="9" scale="80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0"/>
  <sheetViews>
    <sheetView topLeftCell="Q1" workbookViewId="0">
      <selection activeCell="S22" sqref="S22:S23"/>
    </sheetView>
  </sheetViews>
  <sheetFormatPr defaultRowHeight="11.25"/>
  <cols>
    <col min="1" max="2" width="8.75" style="117" bestFit="1" customWidth="1"/>
    <col min="3" max="3" width="3.5" style="117" bestFit="1" customWidth="1"/>
    <col min="4" max="4" width="9.5" style="117" bestFit="1" customWidth="1"/>
    <col min="5" max="5" width="9.125" style="117" bestFit="1" customWidth="1"/>
    <col min="6" max="6" width="4.125" style="118" bestFit="1" customWidth="1"/>
    <col min="7" max="8" width="8.625" style="118" bestFit="1" customWidth="1"/>
    <col min="9" max="10" width="6.875" style="118" bestFit="1" customWidth="1"/>
    <col min="11" max="11" width="7.5" style="118" bestFit="1" customWidth="1"/>
    <col min="12" max="12" width="11.375" style="118" bestFit="1" customWidth="1"/>
    <col min="13" max="13" width="7.5" style="118" bestFit="1" customWidth="1"/>
    <col min="14" max="14" width="8.875" style="118" bestFit="1" customWidth="1"/>
    <col min="15" max="15" width="5" style="118" bestFit="1" customWidth="1"/>
    <col min="16" max="16" width="8" style="118" bestFit="1" customWidth="1"/>
    <col min="17" max="18" width="8.875" style="118" bestFit="1" customWidth="1"/>
    <col min="19" max="19" width="10.75" style="118" bestFit="1" customWidth="1"/>
    <col min="20" max="20" width="15.25" style="118" bestFit="1" customWidth="1"/>
    <col min="21" max="21" width="7.75" style="118" bestFit="1" customWidth="1"/>
    <col min="22" max="22" width="31.875" style="118" bestFit="1" customWidth="1"/>
    <col min="23" max="23" width="17.875" style="118" bestFit="1" customWidth="1"/>
    <col min="24" max="24" width="10" style="118" bestFit="1" customWidth="1"/>
    <col min="25" max="25" width="10.875" style="118" bestFit="1" customWidth="1"/>
    <col min="26" max="26" width="9.375" style="121" bestFit="1" customWidth="1"/>
    <col min="27" max="27" width="10.25" style="118" bestFit="1" customWidth="1"/>
    <col min="28" max="28" width="4.25" style="117" bestFit="1" customWidth="1"/>
    <col min="29" max="29" width="8.5" style="117" bestFit="1" customWidth="1"/>
    <col min="30" max="30" width="13.5" style="118" bestFit="1" customWidth="1"/>
    <col min="31" max="31" width="9.875" style="118" bestFit="1" customWidth="1"/>
    <col min="32" max="32" width="11.75" style="118" bestFit="1" customWidth="1"/>
    <col min="33" max="16384" width="9" style="118"/>
  </cols>
  <sheetData>
    <row r="1" spans="1:32" s="115" customFormat="1">
      <c r="A1" s="114" t="s">
        <v>102</v>
      </c>
      <c r="B1" s="114" t="s">
        <v>103</v>
      </c>
      <c r="C1" s="114" t="s">
        <v>104</v>
      </c>
      <c r="D1" s="114" t="s">
        <v>105</v>
      </c>
      <c r="E1" s="114" t="s">
        <v>106</v>
      </c>
      <c r="F1" s="114" t="s">
        <v>107</v>
      </c>
      <c r="G1" s="114" t="s">
        <v>108</v>
      </c>
      <c r="H1" s="114" t="s">
        <v>109</v>
      </c>
      <c r="I1" s="114" t="s">
        <v>110</v>
      </c>
      <c r="J1" s="114" t="s">
        <v>111</v>
      </c>
      <c r="K1" s="114" t="s">
        <v>112</v>
      </c>
      <c r="L1" s="115" t="s">
        <v>113</v>
      </c>
      <c r="M1" s="115" t="s">
        <v>114</v>
      </c>
      <c r="N1" s="115" t="s">
        <v>115</v>
      </c>
      <c r="O1" s="115" t="s">
        <v>116</v>
      </c>
      <c r="P1" s="115" t="s">
        <v>117</v>
      </c>
      <c r="Q1" s="115" t="s">
        <v>118</v>
      </c>
      <c r="R1" s="115" t="s">
        <v>119</v>
      </c>
      <c r="S1" s="115" t="s">
        <v>120</v>
      </c>
      <c r="T1" s="115" t="s">
        <v>121</v>
      </c>
      <c r="U1" s="115" t="s">
        <v>122</v>
      </c>
      <c r="V1" s="115" t="s">
        <v>123</v>
      </c>
      <c r="W1" s="115" t="s">
        <v>124</v>
      </c>
      <c r="X1" s="115" t="s">
        <v>125</v>
      </c>
      <c r="Y1" s="115" t="s">
        <v>126</v>
      </c>
      <c r="Z1" s="116" t="s">
        <v>127</v>
      </c>
      <c r="AA1" s="115" t="s">
        <v>128</v>
      </c>
      <c r="AB1" s="114" t="s">
        <v>129</v>
      </c>
      <c r="AC1" s="114" t="s">
        <v>130</v>
      </c>
      <c r="AD1" s="115" t="s">
        <v>131</v>
      </c>
      <c r="AE1" s="115" t="s">
        <v>132</v>
      </c>
      <c r="AF1" s="115" t="s">
        <v>133</v>
      </c>
    </row>
    <row r="2" spans="1:32">
      <c r="A2" s="117">
        <v>411030</v>
      </c>
      <c r="B2" s="117">
        <v>411116017</v>
      </c>
      <c r="D2" s="117">
        <v>430156326</v>
      </c>
      <c r="E2" s="117" t="s">
        <v>134</v>
      </c>
      <c r="F2" s="117" t="s">
        <v>135</v>
      </c>
      <c r="G2" s="117">
        <v>212073748</v>
      </c>
      <c r="H2" s="117">
        <v>310245734</v>
      </c>
      <c r="I2" s="117">
        <v>1200555</v>
      </c>
      <c r="J2" s="117">
        <v>1100017</v>
      </c>
      <c r="K2" s="117">
        <v>1100017</v>
      </c>
      <c r="L2" s="118" t="s">
        <v>136</v>
      </c>
      <c r="M2" s="118" t="s">
        <v>137</v>
      </c>
      <c r="N2" s="118" t="s">
        <v>138</v>
      </c>
      <c r="O2" s="118" t="s">
        <v>45</v>
      </c>
      <c r="U2" s="118">
        <v>2000028</v>
      </c>
      <c r="V2" s="118" t="s">
        <v>139</v>
      </c>
      <c r="W2" s="118" t="s">
        <v>140</v>
      </c>
      <c r="X2" s="119">
        <v>1152</v>
      </c>
      <c r="Y2" s="119">
        <v>147928.32000000001</v>
      </c>
      <c r="Z2" s="120">
        <v>6105.6</v>
      </c>
      <c r="AA2" s="119">
        <v>154033.92000000001</v>
      </c>
      <c r="AB2" s="117" t="s">
        <v>141</v>
      </c>
      <c r="AC2" s="117">
        <v>31.848700000000001</v>
      </c>
      <c r="AD2" s="119">
        <v>4711324.6900000004</v>
      </c>
      <c r="AE2" s="119">
        <v>194455.42</v>
      </c>
      <c r="AF2" s="119">
        <v>4905780.1100000003</v>
      </c>
    </row>
    <row r="3" spans="1:32">
      <c r="A3" s="117">
        <v>411030</v>
      </c>
      <c r="B3" s="117">
        <v>411116018</v>
      </c>
      <c r="D3" s="117">
        <v>430156327</v>
      </c>
      <c r="E3" s="117" t="s">
        <v>134</v>
      </c>
      <c r="F3" s="117" t="s">
        <v>135</v>
      </c>
      <c r="G3" s="117">
        <v>212075567</v>
      </c>
      <c r="H3" s="117">
        <v>310245738</v>
      </c>
      <c r="I3" s="117">
        <v>1200555</v>
      </c>
      <c r="J3" s="117">
        <v>1100017</v>
      </c>
      <c r="K3" s="117">
        <v>1100017</v>
      </c>
      <c r="L3" s="118" t="s">
        <v>136</v>
      </c>
      <c r="M3" s="118" t="s">
        <v>137</v>
      </c>
      <c r="N3" s="118" t="s">
        <v>138</v>
      </c>
      <c r="O3" s="118" t="s">
        <v>45</v>
      </c>
      <c r="U3" s="118">
        <v>2000028</v>
      </c>
      <c r="V3" s="118" t="s">
        <v>139</v>
      </c>
      <c r="W3" s="118" t="s">
        <v>142</v>
      </c>
      <c r="X3" s="119">
        <v>1000</v>
      </c>
      <c r="Y3" s="119">
        <v>174620</v>
      </c>
      <c r="Z3" s="120">
        <v>3370</v>
      </c>
      <c r="AA3" s="119">
        <v>177990</v>
      </c>
      <c r="AB3" s="117" t="s">
        <v>141</v>
      </c>
      <c r="AC3" s="117">
        <v>31.848700000000001</v>
      </c>
      <c r="AD3" s="119">
        <v>5561419.9900000002</v>
      </c>
      <c r="AE3" s="119">
        <v>107330.12</v>
      </c>
      <c r="AF3" s="119">
        <v>5668750.1100000003</v>
      </c>
    </row>
    <row r="4" spans="1:32">
      <c r="A4" s="117">
        <v>411030</v>
      </c>
      <c r="B4" s="117">
        <v>411116019</v>
      </c>
      <c r="D4" s="117">
        <v>430156328</v>
      </c>
      <c r="E4" s="117" t="s">
        <v>134</v>
      </c>
      <c r="F4" s="117" t="s">
        <v>135</v>
      </c>
      <c r="G4" s="117">
        <v>212075566</v>
      </c>
      <c r="H4" s="117">
        <v>310245737</v>
      </c>
      <c r="I4" s="117">
        <v>1200555</v>
      </c>
      <c r="J4" s="117">
        <v>1100017</v>
      </c>
      <c r="K4" s="117">
        <v>1100017</v>
      </c>
      <c r="L4" s="118" t="s">
        <v>136</v>
      </c>
      <c r="M4" s="118" t="s">
        <v>137</v>
      </c>
      <c r="N4" s="118" t="s">
        <v>138</v>
      </c>
      <c r="O4" s="118" t="s">
        <v>45</v>
      </c>
      <c r="U4" s="118">
        <v>2000028</v>
      </c>
      <c r="V4" s="118" t="s">
        <v>139</v>
      </c>
      <c r="W4" s="118" t="s">
        <v>143</v>
      </c>
      <c r="X4" s="118">
        <v>900</v>
      </c>
      <c r="Y4" s="119">
        <v>151857</v>
      </c>
      <c r="Z4" s="120">
        <v>3033</v>
      </c>
      <c r="AA4" s="119">
        <v>154890</v>
      </c>
      <c r="AB4" s="117" t="s">
        <v>141</v>
      </c>
      <c r="AC4" s="117">
        <v>31.848700000000001</v>
      </c>
      <c r="AD4" s="119">
        <v>4836448.04</v>
      </c>
      <c r="AE4" s="119">
        <v>96597.11</v>
      </c>
      <c r="AF4" s="119">
        <v>4933045.1399999997</v>
      </c>
    </row>
    <row r="5" spans="1:32">
      <c r="A5" s="117">
        <v>411030</v>
      </c>
      <c r="B5" s="117">
        <v>411116020</v>
      </c>
      <c r="D5" s="117">
        <v>430156329</v>
      </c>
      <c r="E5" s="117" t="s">
        <v>134</v>
      </c>
      <c r="F5" s="117" t="s">
        <v>135</v>
      </c>
      <c r="G5" s="117">
        <v>212075249</v>
      </c>
      <c r="H5" s="117">
        <v>310245735</v>
      </c>
      <c r="I5" s="117">
        <v>1200555</v>
      </c>
      <c r="J5" s="117">
        <v>1100017</v>
      </c>
      <c r="K5" s="117">
        <v>1100017</v>
      </c>
      <c r="L5" s="118" t="s">
        <v>136</v>
      </c>
      <c r="M5" s="118" t="s">
        <v>137</v>
      </c>
      <c r="N5" s="118" t="s">
        <v>138</v>
      </c>
      <c r="O5" s="118" t="s">
        <v>45</v>
      </c>
      <c r="U5" s="118">
        <v>2000028</v>
      </c>
      <c r="V5" s="118" t="s">
        <v>139</v>
      </c>
      <c r="W5" s="118" t="s">
        <v>144</v>
      </c>
      <c r="X5" s="118">
        <v>1</v>
      </c>
      <c r="Y5" s="118">
        <v>150.56</v>
      </c>
      <c r="Z5" s="121">
        <v>10.92</v>
      </c>
      <c r="AA5" s="118">
        <v>161.47999999999999</v>
      </c>
      <c r="AB5" s="117" t="s">
        <v>141</v>
      </c>
      <c r="AC5" s="117">
        <v>31.848700000000001</v>
      </c>
      <c r="AD5" s="119">
        <v>4795.1400000000003</v>
      </c>
      <c r="AE5" s="118">
        <v>347.79</v>
      </c>
      <c r="AF5" s="119">
        <v>5142.93</v>
      </c>
    </row>
    <row r="6" spans="1:32">
      <c r="A6" s="117">
        <v>411030</v>
      </c>
      <c r="B6" s="117">
        <v>411116020</v>
      </c>
      <c r="D6" s="117">
        <v>430156329</v>
      </c>
      <c r="E6" s="117" t="s">
        <v>134</v>
      </c>
      <c r="F6" s="117" t="s">
        <v>135</v>
      </c>
      <c r="G6" s="117">
        <v>212075836</v>
      </c>
      <c r="H6" s="117">
        <v>310245736</v>
      </c>
      <c r="I6" s="117">
        <v>1200555</v>
      </c>
      <c r="J6" s="117">
        <v>1100017</v>
      </c>
      <c r="K6" s="117">
        <v>1100017</v>
      </c>
      <c r="L6" s="118" t="s">
        <v>136</v>
      </c>
      <c r="M6" s="118" t="s">
        <v>137</v>
      </c>
      <c r="N6" s="118" t="s">
        <v>138</v>
      </c>
      <c r="O6" s="118" t="s">
        <v>45</v>
      </c>
      <c r="U6" s="118">
        <v>2000028</v>
      </c>
      <c r="V6" s="118" t="s">
        <v>139</v>
      </c>
      <c r="W6" s="118" t="s">
        <v>144</v>
      </c>
      <c r="X6" s="118">
        <v>97</v>
      </c>
      <c r="Y6" s="119">
        <v>14604.32</v>
      </c>
      <c r="Z6" s="120">
        <v>1059.24</v>
      </c>
      <c r="AA6" s="119">
        <v>15663.56</v>
      </c>
      <c r="AB6" s="117" t="s">
        <v>141</v>
      </c>
      <c r="AC6" s="117">
        <v>31.848700000000001</v>
      </c>
      <c r="AD6" s="119">
        <v>465128.61</v>
      </c>
      <c r="AE6" s="119">
        <v>33735.42</v>
      </c>
      <c r="AF6" s="119">
        <v>498864.02</v>
      </c>
    </row>
    <row r="7" spans="1:32">
      <c r="A7" s="117">
        <v>411030</v>
      </c>
      <c r="B7" s="117">
        <v>411116053</v>
      </c>
      <c r="D7" s="117">
        <v>430156639</v>
      </c>
      <c r="E7" s="117" t="s">
        <v>134</v>
      </c>
      <c r="F7" s="117" t="s">
        <v>135</v>
      </c>
      <c r="G7" s="117">
        <v>212075057</v>
      </c>
      <c r="H7" s="117">
        <v>310246247</v>
      </c>
      <c r="I7" s="117">
        <v>1200504</v>
      </c>
      <c r="J7" s="117">
        <v>1100017</v>
      </c>
      <c r="K7" s="117">
        <v>1100017</v>
      </c>
      <c r="L7" s="118" t="s">
        <v>145</v>
      </c>
      <c r="M7" s="118" t="s">
        <v>137</v>
      </c>
      <c r="N7" s="118" t="s">
        <v>146</v>
      </c>
      <c r="O7" s="118" t="s">
        <v>45</v>
      </c>
      <c r="S7" s="118" t="s">
        <v>147</v>
      </c>
      <c r="U7" s="118">
        <v>5000142</v>
      </c>
      <c r="V7" s="118" t="s">
        <v>148</v>
      </c>
      <c r="W7" s="118" t="s">
        <v>149</v>
      </c>
      <c r="X7" s="118">
        <v>12</v>
      </c>
      <c r="Y7" s="119">
        <v>1539.48</v>
      </c>
      <c r="Z7" s="121">
        <v>55.8</v>
      </c>
      <c r="AA7" s="119">
        <v>1595.28</v>
      </c>
      <c r="AB7" s="117" t="s">
        <v>141</v>
      </c>
      <c r="AC7" s="117">
        <v>31.848700000000001</v>
      </c>
      <c r="AD7" s="119">
        <v>49030.44</v>
      </c>
      <c r="AE7" s="119">
        <v>1777.16</v>
      </c>
      <c r="AF7" s="119">
        <v>50807.59</v>
      </c>
    </row>
    <row r="8" spans="1:32">
      <c r="A8" s="117">
        <v>411030</v>
      </c>
      <c r="B8" s="117">
        <v>411116094</v>
      </c>
      <c r="D8" s="117">
        <v>430156501</v>
      </c>
      <c r="E8" s="117" t="s">
        <v>150</v>
      </c>
      <c r="F8" s="117" t="s">
        <v>135</v>
      </c>
      <c r="G8" s="117">
        <v>212070013</v>
      </c>
      <c r="H8" s="117">
        <v>310245837</v>
      </c>
      <c r="I8" s="117">
        <v>1200574</v>
      </c>
      <c r="J8" s="117">
        <v>1100128</v>
      </c>
      <c r="K8" s="117">
        <v>1100128</v>
      </c>
      <c r="L8" s="118" t="s">
        <v>151</v>
      </c>
      <c r="M8" s="118" t="s">
        <v>152</v>
      </c>
      <c r="N8" s="118" t="s">
        <v>146</v>
      </c>
      <c r="O8" s="118" t="s">
        <v>45</v>
      </c>
      <c r="P8" s="118" t="s">
        <v>153</v>
      </c>
      <c r="Q8" s="118" t="s">
        <v>154</v>
      </c>
      <c r="S8" s="118" t="s">
        <v>155</v>
      </c>
      <c r="T8" s="118" t="s">
        <v>156</v>
      </c>
      <c r="U8" s="118">
        <v>2000007</v>
      </c>
      <c r="V8" s="118" t="s">
        <v>157</v>
      </c>
      <c r="W8" s="118" t="s">
        <v>158</v>
      </c>
      <c r="X8" s="118">
        <v>261</v>
      </c>
      <c r="Y8" s="119">
        <v>11747.61</v>
      </c>
      <c r="Z8" s="120">
        <v>2307.2399999999998</v>
      </c>
      <c r="AA8" s="119">
        <v>14054.85</v>
      </c>
      <c r="AB8" s="117" t="s">
        <v>141</v>
      </c>
      <c r="AC8" s="117">
        <v>31.848700000000001</v>
      </c>
      <c r="AD8" s="119">
        <v>374146.11</v>
      </c>
      <c r="AE8" s="119">
        <v>73482.59</v>
      </c>
      <c r="AF8" s="119">
        <v>447628.7</v>
      </c>
    </row>
    <row r="9" spans="1:32">
      <c r="A9" s="117">
        <v>411030</v>
      </c>
      <c r="B9" s="117">
        <v>411116095</v>
      </c>
      <c r="D9" s="117">
        <v>430156502</v>
      </c>
      <c r="E9" s="117" t="s">
        <v>150</v>
      </c>
      <c r="F9" s="117" t="s">
        <v>135</v>
      </c>
      <c r="G9" s="117">
        <v>212070027</v>
      </c>
      <c r="H9" s="117">
        <v>310245836</v>
      </c>
      <c r="I9" s="117">
        <v>1200574</v>
      </c>
      <c r="J9" s="117">
        <v>1100128</v>
      </c>
      <c r="K9" s="117">
        <v>1100128</v>
      </c>
      <c r="L9" s="118" t="s">
        <v>151</v>
      </c>
      <c r="M9" s="118" t="s">
        <v>152</v>
      </c>
      <c r="N9" s="118" t="s">
        <v>146</v>
      </c>
      <c r="O9" s="118" t="s">
        <v>45</v>
      </c>
      <c r="P9" s="118" t="s">
        <v>153</v>
      </c>
      <c r="Q9" s="118" t="s">
        <v>154</v>
      </c>
      <c r="S9" s="118" t="s">
        <v>155</v>
      </c>
      <c r="T9" s="118" t="s">
        <v>156</v>
      </c>
      <c r="U9" s="118">
        <v>2000007</v>
      </c>
      <c r="V9" s="118" t="s">
        <v>157</v>
      </c>
      <c r="W9" s="118" t="s">
        <v>159</v>
      </c>
      <c r="X9" s="118">
        <v>315</v>
      </c>
      <c r="Y9" s="119">
        <v>7396.2</v>
      </c>
      <c r="Z9" s="121">
        <v>488.25</v>
      </c>
      <c r="AA9" s="119">
        <v>7884.45</v>
      </c>
      <c r="AB9" s="117" t="s">
        <v>141</v>
      </c>
      <c r="AC9" s="117">
        <v>31.848700000000001</v>
      </c>
      <c r="AD9" s="119">
        <v>235559.35</v>
      </c>
      <c r="AE9" s="119">
        <v>15550.13</v>
      </c>
      <c r="AF9" s="119">
        <v>251109.48</v>
      </c>
    </row>
    <row r="10" spans="1:32">
      <c r="A10" s="117">
        <v>411030</v>
      </c>
      <c r="B10" s="117">
        <v>411116096</v>
      </c>
      <c r="D10" s="117">
        <v>430156503</v>
      </c>
      <c r="E10" s="117" t="s">
        <v>150</v>
      </c>
      <c r="F10" s="117" t="s">
        <v>135</v>
      </c>
      <c r="G10" s="117">
        <v>212070028</v>
      </c>
      <c r="H10" s="117">
        <v>310245835</v>
      </c>
      <c r="I10" s="117">
        <v>1200574</v>
      </c>
      <c r="J10" s="117">
        <v>1100128</v>
      </c>
      <c r="K10" s="117">
        <v>1100128</v>
      </c>
      <c r="L10" s="118" t="s">
        <v>151</v>
      </c>
      <c r="M10" s="118" t="s">
        <v>152</v>
      </c>
      <c r="N10" s="118" t="s">
        <v>146</v>
      </c>
      <c r="O10" s="118" t="s">
        <v>45</v>
      </c>
      <c r="P10" s="118" t="s">
        <v>153</v>
      </c>
      <c r="Q10" s="118" t="s">
        <v>154</v>
      </c>
      <c r="S10" s="118" t="s">
        <v>155</v>
      </c>
      <c r="T10" s="118" t="s">
        <v>156</v>
      </c>
      <c r="U10" s="118">
        <v>2000007</v>
      </c>
      <c r="V10" s="118" t="s">
        <v>157</v>
      </c>
      <c r="W10" s="118" t="s">
        <v>160</v>
      </c>
      <c r="X10" s="118">
        <v>400</v>
      </c>
      <c r="Y10" s="119">
        <v>9708</v>
      </c>
      <c r="Z10" s="120">
        <v>1000</v>
      </c>
      <c r="AA10" s="119">
        <v>10708</v>
      </c>
      <c r="AB10" s="117" t="s">
        <v>141</v>
      </c>
      <c r="AC10" s="117">
        <v>31.848700000000001</v>
      </c>
      <c r="AD10" s="119">
        <v>309187.18</v>
      </c>
      <c r="AE10" s="119">
        <v>31848.7</v>
      </c>
      <c r="AF10" s="119">
        <v>341035.88</v>
      </c>
    </row>
    <row r="11" spans="1:32">
      <c r="A11" s="117">
        <v>411030</v>
      </c>
      <c r="B11" s="117">
        <v>411116097</v>
      </c>
      <c r="D11" s="117">
        <v>430156504</v>
      </c>
      <c r="E11" s="117" t="s">
        <v>150</v>
      </c>
      <c r="F11" s="117" t="s">
        <v>135</v>
      </c>
      <c r="G11" s="117">
        <v>212070028</v>
      </c>
      <c r="H11" s="117">
        <v>310245838</v>
      </c>
      <c r="I11" s="117">
        <v>1200574</v>
      </c>
      <c r="J11" s="117">
        <v>1100128</v>
      </c>
      <c r="K11" s="117">
        <v>1100128</v>
      </c>
      <c r="L11" s="118" t="s">
        <v>151</v>
      </c>
      <c r="M11" s="118" t="s">
        <v>152</v>
      </c>
      <c r="N11" s="118" t="s">
        <v>146</v>
      </c>
      <c r="O11" s="118" t="s">
        <v>45</v>
      </c>
      <c r="P11" s="118" t="s">
        <v>153</v>
      </c>
      <c r="Q11" s="118" t="s">
        <v>154</v>
      </c>
      <c r="S11" s="118" t="s">
        <v>155</v>
      </c>
      <c r="T11" s="118" t="s">
        <v>156</v>
      </c>
      <c r="U11" s="118">
        <v>2000007</v>
      </c>
      <c r="V11" s="118" t="s">
        <v>157</v>
      </c>
      <c r="W11" s="118" t="s">
        <v>160</v>
      </c>
      <c r="X11" s="118">
        <v>35</v>
      </c>
      <c r="Y11" s="118">
        <v>849.45</v>
      </c>
      <c r="Z11" s="121">
        <v>87.5</v>
      </c>
      <c r="AA11" s="118">
        <v>936.95</v>
      </c>
      <c r="AB11" s="117" t="s">
        <v>141</v>
      </c>
      <c r="AC11" s="117">
        <v>31.848700000000001</v>
      </c>
      <c r="AD11" s="119">
        <v>27053.88</v>
      </c>
      <c r="AE11" s="119">
        <v>2786.76</v>
      </c>
      <c r="AF11" s="119">
        <v>29840.639999999999</v>
      </c>
    </row>
    <row r="12" spans="1:32">
      <c r="A12" s="117">
        <v>411030</v>
      </c>
      <c r="B12" s="117">
        <v>411116112</v>
      </c>
      <c r="D12" s="117">
        <v>430156532</v>
      </c>
      <c r="E12" s="117" t="s">
        <v>150</v>
      </c>
      <c r="F12" s="117" t="s">
        <v>135</v>
      </c>
      <c r="G12" s="117">
        <v>212070028</v>
      </c>
      <c r="H12" s="117">
        <v>310245831</v>
      </c>
      <c r="I12" s="117">
        <v>1200574</v>
      </c>
      <c r="J12" s="117">
        <v>1100128</v>
      </c>
      <c r="K12" s="117">
        <v>1100128</v>
      </c>
      <c r="L12" s="118" t="s">
        <v>151</v>
      </c>
      <c r="M12" s="118" t="s">
        <v>152</v>
      </c>
      <c r="N12" s="118" t="s">
        <v>138</v>
      </c>
      <c r="O12" s="118" t="s">
        <v>45</v>
      </c>
      <c r="U12" s="118">
        <v>2000028</v>
      </c>
      <c r="V12" s="118" t="s">
        <v>139</v>
      </c>
      <c r="W12" s="118" t="s">
        <v>160</v>
      </c>
      <c r="X12" s="118">
        <v>300</v>
      </c>
      <c r="Y12" s="119">
        <v>7281</v>
      </c>
      <c r="Z12" s="121">
        <v>432</v>
      </c>
      <c r="AA12" s="119">
        <v>7713</v>
      </c>
      <c r="AB12" s="117" t="s">
        <v>141</v>
      </c>
      <c r="AC12" s="117">
        <v>31.848700000000001</v>
      </c>
      <c r="AD12" s="119">
        <v>231890.38</v>
      </c>
      <c r="AE12" s="119">
        <v>13758.64</v>
      </c>
      <c r="AF12" s="119">
        <v>245649.02</v>
      </c>
    </row>
    <row r="13" spans="1:32">
      <c r="A13" s="117">
        <v>411030</v>
      </c>
      <c r="B13" s="117">
        <v>411116113</v>
      </c>
      <c r="D13" s="117">
        <v>430156533</v>
      </c>
      <c r="E13" s="117" t="s">
        <v>150</v>
      </c>
      <c r="F13" s="117" t="s">
        <v>135</v>
      </c>
      <c r="G13" s="117">
        <v>212070026</v>
      </c>
      <c r="H13" s="117">
        <v>310245832</v>
      </c>
      <c r="I13" s="117">
        <v>1200574</v>
      </c>
      <c r="J13" s="117">
        <v>1100128</v>
      </c>
      <c r="K13" s="117">
        <v>1100128</v>
      </c>
      <c r="L13" s="118" t="s">
        <v>151</v>
      </c>
      <c r="M13" s="118" t="s">
        <v>152</v>
      </c>
      <c r="N13" s="118" t="s">
        <v>138</v>
      </c>
      <c r="O13" s="118" t="s">
        <v>45</v>
      </c>
      <c r="U13" s="118">
        <v>2000028</v>
      </c>
      <c r="V13" s="118" t="s">
        <v>139</v>
      </c>
      <c r="W13" s="118" t="s">
        <v>161</v>
      </c>
      <c r="X13" s="118">
        <v>537</v>
      </c>
      <c r="Y13" s="119">
        <v>10782.96</v>
      </c>
      <c r="Z13" s="121">
        <v>773.28</v>
      </c>
      <c r="AA13" s="119">
        <v>11556.24</v>
      </c>
      <c r="AB13" s="117" t="s">
        <v>141</v>
      </c>
      <c r="AC13" s="117">
        <v>31.848700000000001</v>
      </c>
      <c r="AD13" s="119">
        <v>343423.26</v>
      </c>
      <c r="AE13" s="119">
        <v>24627.96</v>
      </c>
      <c r="AF13" s="119">
        <v>368051.22</v>
      </c>
    </row>
    <row r="14" spans="1:32">
      <c r="A14" s="117">
        <v>411030</v>
      </c>
      <c r="B14" s="117">
        <v>411116114</v>
      </c>
      <c r="D14" s="117">
        <v>430156534</v>
      </c>
      <c r="E14" s="117" t="s">
        <v>150</v>
      </c>
      <c r="F14" s="117" t="s">
        <v>135</v>
      </c>
      <c r="G14" s="117">
        <v>212072176</v>
      </c>
      <c r="H14" s="117">
        <v>310245833</v>
      </c>
      <c r="I14" s="117">
        <v>1200574</v>
      </c>
      <c r="J14" s="117">
        <v>1100128</v>
      </c>
      <c r="K14" s="117">
        <v>1100128</v>
      </c>
      <c r="L14" s="118" t="s">
        <v>151</v>
      </c>
      <c r="M14" s="118" t="s">
        <v>152</v>
      </c>
      <c r="N14" s="118" t="s">
        <v>138</v>
      </c>
      <c r="O14" s="118" t="s">
        <v>45</v>
      </c>
      <c r="U14" s="118">
        <v>2000028</v>
      </c>
      <c r="V14" s="118" t="s">
        <v>139</v>
      </c>
      <c r="W14" s="118" t="s">
        <v>162</v>
      </c>
      <c r="X14" s="118">
        <v>33</v>
      </c>
      <c r="Y14" s="118">
        <v>426.69</v>
      </c>
      <c r="Z14" s="121">
        <v>118.47</v>
      </c>
      <c r="AA14" s="118">
        <v>545.16</v>
      </c>
      <c r="AB14" s="117" t="s">
        <v>141</v>
      </c>
      <c r="AC14" s="117">
        <v>31.848700000000001</v>
      </c>
      <c r="AD14" s="119">
        <v>13589.52</v>
      </c>
      <c r="AE14" s="119">
        <v>3773.12</v>
      </c>
      <c r="AF14" s="119">
        <v>17362.64</v>
      </c>
    </row>
    <row r="15" spans="1:32">
      <c r="A15" s="117">
        <v>411030</v>
      </c>
      <c r="B15" s="117">
        <v>411116115</v>
      </c>
      <c r="D15" s="117">
        <v>430156535</v>
      </c>
      <c r="E15" s="117" t="s">
        <v>150</v>
      </c>
      <c r="F15" s="117" t="s">
        <v>135</v>
      </c>
      <c r="G15" s="117">
        <v>212072177</v>
      </c>
      <c r="H15" s="117">
        <v>310245834</v>
      </c>
      <c r="I15" s="117">
        <v>1200574</v>
      </c>
      <c r="J15" s="117">
        <v>1100128</v>
      </c>
      <c r="K15" s="117">
        <v>1100128</v>
      </c>
      <c r="L15" s="118" t="s">
        <v>151</v>
      </c>
      <c r="M15" s="118" t="s">
        <v>152</v>
      </c>
      <c r="N15" s="118" t="s">
        <v>138</v>
      </c>
      <c r="O15" s="118" t="s">
        <v>45</v>
      </c>
      <c r="U15" s="118">
        <v>2000028</v>
      </c>
      <c r="V15" s="118" t="s">
        <v>139</v>
      </c>
      <c r="W15" s="118" t="s">
        <v>162</v>
      </c>
      <c r="X15" s="118">
        <v>149</v>
      </c>
      <c r="Y15" s="119">
        <v>1926.57</v>
      </c>
      <c r="Z15" s="121">
        <v>534.91</v>
      </c>
      <c r="AA15" s="119">
        <v>2461.48</v>
      </c>
      <c r="AB15" s="117" t="s">
        <v>141</v>
      </c>
      <c r="AC15" s="117">
        <v>31.848700000000001</v>
      </c>
      <c r="AD15" s="119">
        <v>61358.75</v>
      </c>
      <c r="AE15" s="119">
        <v>17036.189999999999</v>
      </c>
      <c r="AF15" s="119">
        <v>78394.94</v>
      </c>
    </row>
    <row r="16" spans="1:32">
      <c r="A16" s="117">
        <v>411030</v>
      </c>
      <c r="B16" s="117">
        <v>411116129</v>
      </c>
      <c r="D16" s="117">
        <v>430156556</v>
      </c>
      <c r="E16" s="117" t="s">
        <v>150</v>
      </c>
      <c r="F16" s="117" t="s">
        <v>135</v>
      </c>
      <c r="G16" s="117">
        <v>212075254</v>
      </c>
      <c r="H16" s="117">
        <v>310246023</v>
      </c>
      <c r="I16" s="117">
        <v>1200536</v>
      </c>
      <c r="J16" s="117">
        <v>1100017</v>
      </c>
      <c r="K16" s="117">
        <v>1100017</v>
      </c>
      <c r="L16" s="118" t="s">
        <v>151</v>
      </c>
      <c r="M16" s="118" t="s">
        <v>137</v>
      </c>
      <c r="N16" s="118" t="s">
        <v>146</v>
      </c>
      <c r="O16" s="118" t="s">
        <v>45</v>
      </c>
      <c r="U16" s="118">
        <v>5000587</v>
      </c>
      <c r="V16" s="118" t="s">
        <v>163</v>
      </c>
      <c r="W16" s="118" t="s">
        <v>164</v>
      </c>
      <c r="X16" s="118">
        <v>78</v>
      </c>
      <c r="Y16" s="119">
        <v>30602.52</v>
      </c>
      <c r="Z16" s="120">
        <v>2196.48</v>
      </c>
      <c r="AA16" s="119">
        <v>32799</v>
      </c>
      <c r="AB16" s="117" t="s">
        <v>141</v>
      </c>
      <c r="AC16" s="117">
        <v>31.848700000000001</v>
      </c>
      <c r="AD16" s="119">
        <v>974650.48</v>
      </c>
      <c r="AE16" s="119">
        <v>69955.03</v>
      </c>
      <c r="AF16" s="119">
        <v>1044605.51</v>
      </c>
    </row>
    <row r="17" spans="1:32">
      <c r="A17" s="117">
        <v>411030</v>
      </c>
      <c r="B17" s="117">
        <v>411116130</v>
      </c>
      <c r="D17" s="117">
        <v>430156557</v>
      </c>
      <c r="E17" s="117" t="s">
        <v>150</v>
      </c>
      <c r="F17" s="117" t="s">
        <v>135</v>
      </c>
      <c r="G17" s="117">
        <v>212075843</v>
      </c>
      <c r="H17" s="117">
        <v>310246022</v>
      </c>
      <c r="I17" s="117">
        <v>1200536</v>
      </c>
      <c r="J17" s="117">
        <v>1100017</v>
      </c>
      <c r="K17" s="117">
        <v>1100017</v>
      </c>
      <c r="L17" s="118" t="s">
        <v>151</v>
      </c>
      <c r="M17" s="118" t="s">
        <v>137</v>
      </c>
      <c r="N17" s="118" t="s">
        <v>146</v>
      </c>
      <c r="O17" s="118" t="s">
        <v>45</v>
      </c>
      <c r="U17" s="118">
        <v>5000587</v>
      </c>
      <c r="V17" s="118" t="s">
        <v>163</v>
      </c>
      <c r="W17" s="118" t="s">
        <v>165</v>
      </c>
      <c r="X17" s="118">
        <v>50</v>
      </c>
      <c r="Y17" s="119">
        <v>19616.5</v>
      </c>
      <c r="Z17" s="120">
        <v>1408</v>
      </c>
      <c r="AA17" s="119">
        <v>21024.5</v>
      </c>
      <c r="AB17" s="117" t="s">
        <v>141</v>
      </c>
      <c r="AC17" s="117">
        <v>31.848700000000001</v>
      </c>
      <c r="AD17" s="119">
        <v>624760.02</v>
      </c>
      <c r="AE17" s="119">
        <v>44842.97</v>
      </c>
      <c r="AF17" s="119">
        <v>669602.99</v>
      </c>
    </row>
    <row r="18" spans="1:32">
      <c r="A18" s="117">
        <v>411030</v>
      </c>
      <c r="B18" s="117">
        <v>411116131</v>
      </c>
      <c r="D18" s="117">
        <v>430156558</v>
      </c>
      <c r="E18" s="117" t="s">
        <v>150</v>
      </c>
      <c r="F18" s="117" t="s">
        <v>135</v>
      </c>
      <c r="G18" s="117">
        <v>212075839</v>
      </c>
      <c r="H18" s="117">
        <v>310246021</v>
      </c>
      <c r="I18" s="117">
        <v>1200536</v>
      </c>
      <c r="J18" s="117">
        <v>1100017</v>
      </c>
      <c r="K18" s="117">
        <v>1100017</v>
      </c>
      <c r="L18" s="118" t="s">
        <v>151</v>
      </c>
      <c r="M18" s="118" t="s">
        <v>137</v>
      </c>
      <c r="N18" s="118" t="s">
        <v>146</v>
      </c>
      <c r="O18" s="118" t="s">
        <v>45</v>
      </c>
      <c r="U18" s="118">
        <v>5000587</v>
      </c>
      <c r="V18" s="118" t="s">
        <v>163</v>
      </c>
      <c r="W18" s="118" t="s">
        <v>166</v>
      </c>
      <c r="X18" s="118">
        <v>50</v>
      </c>
      <c r="Y18" s="119">
        <v>19424</v>
      </c>
      <c r="Z18" s="120">
        <v>1408</v>
      </c>
      <c r="AA18" s="119">
        <v>20832</v>
      </c>
      <c r="AB18" s="117" t="s">
        <v>141</v>
      </c>
      <c r="AC18" s="117">
        <v>31.848700000000001</v>
      </c>
      <c r="AD18" s="119">
        <v>618629.15</v>
      </c>
      <c r="AE18" s="119">
        <v>44842.97</v>
      </c>
      <c r="AF18" s="119">
        <v>663472.12</v>
      </c>
    </row>
    <row r="19" spans="1:32">
      <c r="A19" s="117">
        <v>411030</v>
      </c>
      <c r="B19" s="117">
        <v>411116132</v>
      </c>
      <c r="D19" s="117">
        <v>430156559</v>
      </c>
      <c r="E19" s="117" t="s">
        <v>150</v>
      </c>
      <c r="F19" s="117" t="s">
        <v>135</v>
      </c>
      <c r="G19" s="117">
        <v>212075562</v>
      </c>
      <c r="H19" s="117">
        <v>310246024</v>
      </c>
      <c r="I19" s="117">
        <v>1200536</v>
      </c>
      <c r="J19" s="117">
        <v>1100017</v>
      </c>
      <c r="K19" s="117">
        <v>1100017</v>
      </c>
      <c r="L19" s="118" t="s">
        <v>151</v>
      </c>
      <c r="M19" s="118" t="s">
        <v>137</v>
      </c>
      <c r="N19" s="118" t="s">
        <v>146</v>
      </c>
      <c r="O19" s="118" t="s">
        <v>45</v>
      </c>
      <c r="U19" s="118">
        <v>5000587</v>
      </c>
      <c r="V19" s="118" t="s">
        <v>163</v>
      </c>
      <c r="W19" s="118" t="s">
        <v>167</v>
      </c>
      <c r="X19" s="118">
        <v>200</v>
      </c>
      <c r="Y19" s="119">
        <v>88534</v>
      </c>
      <c r="Z19" s="120">
        <v>4626</v>
      </c>
      <c r="AA19" s="119">
        <v>93160</v>
      </c>
      <c r="AB19" s="117" t="s">
        <v>141</v>
      </c>
      <c r="AC19" s="117">
        <v>31.848700000000001</v>
      </c>
      <c r="AD19" s="119">
        <v>2819692.81</v>
      </c>
      <c r="AE19" s="119">
        <v>147332.09</v>
      </c>
      <c r="AF19" s="119">
        <v>2967024.89</v>
      </c>
    </row>
    <row r="20" spans="1:32">
      <c r="A20" s="117">
        <v>411030</v>
      </c>
      <c r="B20" s="117">
        <v>411116133</v>
      </c>
      <c r="D20" s="117">
        <v>430156560</v>
      </c>
      <c r="E20" s="117" t="s">
        <v>150</v>
      </c>
      <c r="F20" s="117" t="s">
        <v>135</v>
      </c>
      <c r="G20" s="117">
        <v>212075874</v>
      </c>
      <c r="H20" s="117">
        <v>310246115</v>
      </c>
      <c r="I20" s="117">
        <v>1200536</v>
      </c>
      <c r="J20" s="117">
        <v>1100017</v>
      </c>
      <c r="K20" s="117">
        <v>1100017</v>
      </c>
      <c r="L20" s="118" t="s">
        <v>151</v>
      </c>
      <c r="M20" s="118" t="s">
        <v>137</v>
      </c>
      <c r="N20" s="118" t="s">
        <v>146</v>
      </c>
      <c r="O20" s="118" t="s">
        <v>45</v>
      </c>
      <c r="U20" s="118">
        <v>5000587</v>
      </c>
      <c r="V20" s="118" t="s">
        <v>163</v>
      </c>
      <c r="W20" s="118" t="s">
        <v>167</v>
      </c>
      <c r="X20" s="118">
        <v>110</v>
      </c>
      <c r="Y20" s="119">
        <v>48693.7</v>
      </c>
      <c r="Z20" s="120">
        <v>2544.3000000000002</v>
      </c>
      <c r="AA20" s="119">
        <v>51238</v>
      </c>
      <c r="AB20" s="117" t="s">
        <v>141</v>
      </c>
      <c r="AC20" s="117">
        <v>31.848700000000001</v>
      </c>
      <c r="AD20" s="119">
        <v>1550831.04</v>
      </c>
      <c r="AE20" s="119">
        <v>81032.649999999994</v>
      </c>
      <c r="AF20" s="119">
        <v>1631863.69</v>
      </c>
    </row>
    <row r="21" spans="1:32">
      <c r="A21" s="117">
        <v>411030</v>
      </c>
      <c r="B21" s="117">
        <v>411116134</v>
      </c>
      <c r="D21" s="117">
        <v>430156561</v>
      </c>
      <c r="E21" s="117" t="s">
        <v>150</v>
      </c>
      <c r="F21" s="117" t="s">
        <v>135</v>
      </c>
      <c r="G21" s="117">
        <v>212075257</v>
      </c>
      <c r="H21" s="117">
        <v>310246025</v>
      </c>
      <c r="I21" s="117">
        <v>1200536</v>
      </c>
      <c r="J21" s="117">
        <v>1100017</v>
      </c>
      <c r="K21" s="117">
        <v>1100017</v>
      </c>
      <c r="L21" s="118" t="s">
        <v>151</v>
      </c>
      <c r="M21" s="118" t="s">
        <v>137</v>
      </c>
      <c r="N21" s="118" t="s">
        <v>146</v>
      </c>
      <c r="O21" s="118" t="s">
        <v>45</v>
      </c>
      <c r="U21" s="118">
        <v>5000587</v>
      </c>
      <c r="V21" s="118" t="s">
        <v>163</v>
      </c>
      <c r="W21" s="118" t="s">
        <v>168</v>
      </c>
      <c r="X21" s="118">
        <v>120</v>
      </c>
      <c r="Y21" s="119">
        <v>61318.8</v>
      </c>
      <c r="Z21" s="120">
        <v>3379.2</v>
      </c>
      <c r="AA21" s="119">
        <v>64698</v>
      </c>
      <c r="AB21" s="117" t="s">
        <v>141</v>
      </c>
      <c r="AC21" s="117">
        <v>31.848700000000001</v>
      </c>
      <c r="AD21" s="119">
        <v>1952924.07</v>
      </c>
      <c r="AE21" s="119">
        <v>107623.13</v>
      </c>
      <c r="AF21" s="119">
        <v>2060547.19</v>
      </c>
    </row>
    <row r="22" spans="1:32">
      <c r="A22" s="117">
        <v>411030</v>
      </c>
      <c r="B22" s="117">
        <v>411116134</v>
      </c>
      <c r="D22" s="117">
        <v>430156561</v>
      </c>
      <c r="E22" s="117" t="s">
        <v>150</v>
      </c>
      <c r="F22" s="117" t="s">
        <v>135</v>
      </c>
      <c r="G22" s="117">
        <v>212075841</v>
      </c>
      <c r="H22" s="117">
        <v>310246026</v>
      </c>
      <c r="I22" s="117">
        <v>1200536</v>
      </c>
      <c r="J22" s="117">
        <v>1100017</v>
      </c>
      <c r="K22" s="117">
        <v>1100017</v>
      </c>
      <c r="L22" s="118" t="s">
        <v>151</v>
      </c>
      <c r="M22" s="118" t="s">
        <v>137</v>
      </c>
      <c r="N22" s="118" t="s">
        <v>146</v>
      </c>
      <c r="O22" s="118" t="s">
        <v>45</v>
      </c>
      <c r="U22" s="118">
        <v>5000587</v>
      </c>
      <c r="V22" s="118" t="s">
        <v>163</v>
      </c>
      <c r="W22" s="118" t="s">
        <v>168</v>
      </c>
      <c r="X22" s="118">
        <v>120</v>
      </c>
      <c r="Y22" s="119">
        <v>61318.8</v>
      </c>
      <c r="Z22" s="120">
        <v>3379.2</v>
      </c>
      <c r="AA22" s="119">
        <v>64698</v>
      </c>
      <c r="AB22" s="117" t="s">
        <v>141</v>
      </c>
      <c r="AC22" s="117">
        <v>31.848700000000001</v>
      </c>
      <c r="AD22" s="119">
        <v>1952924.07</v>
      </c>
      <c r="AE22" s="119">
        <v>107623.13</v>
      </c>
      <c r="AF22" s="119">
        <v>2060547.19</v>
      </c>
    </row>
    <row r="23" spans="1:32">
      <c r="A23" s="117">
        <v>411030</v>
      </c>
      <c r="B23" s="117">
        <v>411116135</v>
      </c>
      <c r="D23" s="117">
        <v>430156562</v>
      </c>
      <c r="E23" s="117" t="s">
        <v>150</v>
      </c>
      <c r="F23" s="117" t="s">
        <v>135</v>
      </c>
      <c r="G23" s="117">
        <v>212075090</v>
      </c>
      <c r="H23" s="117">
        <v>310246002</v>
      </c>
      <c r="I23" s="117">
        <v>1200430</v>
      </c>
      <c r="J23" s="117">
        <v>1100017</v>
      </c>
      <c r="K23" s="117">
        <v>1100017</v>
      </c>
      <c r="L23" s="118" t="s">
        <v>169</v>
      </c>
      <c r="M23" s="118" t="s">
        <v>137</v>
      </c>
      <c r="N23" s="118" t="s">
        <v>146</v>
      </c>
      <c r="O23" s="118" t="s">
        <v>45</v>
      </c>
      <c r="U23" s="118">
        <v>5000587</v>
      </c>
      <c r="V23" s="118" t="s">
        <v>163</v>
      </c>
      <c r="W23" s="118" t="s">
        <v>170</v>
      </c>
      <c r="X23" s="118">
        <v>720</v>
      </c>
      <c r="Y23" s="119">
        <v>124063.2</v>
      </c>
      <c r="Z23" s="120">
        <v>2426.4</v>
      </c>
      <c r="AA23" s="119">
        <v>126489.60000000001</v>
      </c>
      <c r="AB23" s="117" t="s">
        <v>141</v>
      </c>
      <c r="AC23" s="117">
        <v>31.848700000000001</v>
      </c>
      <c r="AD23" s="119">
        <v>3951251.64</v>
      </c>
      <c r="AE23" s="119">
        <v>77277.69</v>
      </c>
      <c r="AF23" s="119">
        <v>4028529.32</v>
      </c>
    </row>
    <row r="24" spans="1:32">
      <c r="A24" s="117">
        <v>411030</v>
      </c>
      <c r="B24" s="117">
        <v>411116136</v>
      </c>
      <c r="D24" s="117">
        <v>430156563</v>
      </c>
      <c r="E24" s="117" t="s">
        <v>150</v>
      </c>
      <c r="F24" s="117" t="s">
        <v>135</v>
      </c>
      <c r="G24" s="117">
        <v>212075847</v>
      </c>
      <c r="H24" s="117">
        <v>310246003</v>
      </c>
      <c r="I24" s="117">
        <v>1200430</v>
      </c>
      <c r="J24" s="117">
        <v>1100017</v>
      </c>
      <c r="K24" s="117">
        <v>1100017</v>
      </c>
      <c r="L24" s="118" t="s">
        <v>169</v>
      </c>
      <c r="M24" s="118" t="s">
        <v>137</v>
      </c>
      <c r="N24" s="118" t="s">
        <v>146</v>
      </c>
      <c r="O24" s="118" t="s">
        <v>45</v>
      </c>
      <c r="U24" s="118">
        <v>5000587</v>
      </c>
      <c r="V24" s="118" t="s">
        <v>163</v>
      </c>
      <c r="W24" s="118" t="s">
        <v>171</v>
      </c>
      <c r="X24" s="119">
        <v>1200</v>
      </c>
      <c r="Y24" s="119">
        <v>73200</v>
      </c>
      <c r="Z24" s="120">
        <v>3900</v>
      </c>
      <c r="AA24" s="119">
        <v>77100</v>
      </c>
      <c r="AB24" s="117" t="s">
        <v>141</v>
      </c>
      <c r="AC24" s="117">
        <v>31.848700000000001</v>
      </c>
      <c r="AD24" s="119">
        <v>2331324.84</v>
      </c>
      <c r="AE24" s="119">
        <v>124209.93</v>
      </c>
      <c r="AF24" s="119">
        <v>2455534.77</v>
      </c>
    </row>
    <row r="25" spans="1:32">
      <c r="A25" s="117">
        <v>411030</v>
      </c>
      <c r="B25" s="117">
        <v>411116137</v>
      </c>
      <c r="D25" s="117">
        <v>430156564</v>
      </c>
      <c r="E25" s="117" t="s">
        <v>150</v>
      </c>
      <c r="F25" s="117" t="s">
        <v>135</v>
      </c>
      <c r="G25" s="117">
        <v>212074128</v>
      </c>
      <c r="H25" s="117">
        <v>310246004</v>
      </c>
      <c r="I25" s="117">
        <v>1200430</v>
      </c>
      <c r="J25" s="117">
        <v>1100017</v>
      </c>
      <c r="K25" s="117">
        <v>1100017</v>
      </c>
      <c r="L25" s="118" t="s">
        <v>169</v>
      </c>
      <c r="M25" s="118" t="s">
        <v>137</v>
      </c>
      <c r="N25" s="118" t="s">
        <v>146</v>
      </c>
      <c r="O25" s="118" t="s">
        <v>45</v>
      </c>
      <c r="U25" s="118">
        <v>5000587</v>
      </c>
      <c r="V25" s="118" t="s">
        <v>163</v>
      </c>
      <c r="W25" s="118" t="s">
        <v>172</v>
      </c>
      <c r="X25" s="118">
        <v>241</v>
      </c>
      <c r="Y25" s="119">
        <v>77517.649999999994</v>
      </c>
      <c r="Z25" s="120">
        <v>3120.95</v>
      </c>
      <c r="AA25" s="119">
        <v>80638.600000000006</v>
      </c>
      <c r="AB25" s="117" t="s">
        <v>141</v>
      </c>
      <c r="AC25" s="117">
        <v>31.848700000000001</v>
      </c>
      <c r="AD25" s="119">
        <v>2468836.38</v>
      </c>
      <c r="AE25" s="119">
        <v>99398.2</v>
      </c>
      <c r="AF25" s="119">
        <v>2568234.58</v>
      </c>
    </row>
    <row r="26" spans="1:32">
      <c r="A26" s="117">
        <v>411030</v>
      </c>
      <c r="B26" s="117">
        <v>411116138</v>
      </c>
      <c r="D26" s="117">
        <v>430156565</v>
      </c>
      <c r="E26" s="117" t="s">
        <v>150</v>
      </c>
      <c r="F26" s="117" t="s">
        <v>135</v>
      </c>
      <c r="G26" s="117">
        <v>212074520</v>
      </c>
      <c r="H26" s="117">
        <v>310246005</v>
      </c>
      <c r="I26" s="117">
        <v>1200430</v>
      </c>
      <c r="J26" s="117">
        <v>1100017</v>
      </c>
      <c r="K26" s="117">
        <v>1100017</v>
      </c>
      <c r="L26" s="118" t="s">
        <v>169</v>
      </c>
      <c r="M26" s="118" t="s">
        <v>137</v>
      </c>
      <c r="N26" s="118" t="s">
        <v>146</v>
      </c>
      <c r="O26" s="118" t="s">
        <v>45</v>
      </c>
      <c r="U26" s="118">
        <v>5000587</v>
      </c>
      <c r="V26" s="118" t="s">
        <v>163</v>
      </c>
      <c r="W26" s="118" t="s">
        <v>173</v>
      </c>
      <c r="X26" s="118">
        <v>25</v>
      </c>
      <c r="Y26" s="119">
        <v>2112.5</v>
      </c>
      <c r="Z26" s="121">
        <v>57.5</v>
      </c>
      <c r="AA26" s="119">
        <v>2170</v>
      </c>
      <c r="AB26" s="117" t="s">
        <v>141</v>
      </c>
      <c r="AC26" s="117">
        <v>31.848700000000001</v>
      </c>
      <c r="AD26" s="119">
        <v>67280.38</v>
      </c>
      <c r="AE26" s="119">
        <v>1831.3</v>
      </c>
      <c r="AF26" s="119">
        <v>69111.679999999993</v>
      </c>
    </row>
    <row r="27" spans="1:32">
      <c r="A27" s="117">
        <v>411030</v>
      </c>
      <c r="B27" s="117">
        <v>411116138</v>
      </c>
      <c r="D27" s="117">
        <v>430156565</v>
      </c>
      <c r="E27" s="117" t="s">
        <v>150</v>
      </c>
      <c r="F27" s="117" t="s">
        <v>135</v>
      </c>
      <c r="G27" s="117">
        <v>212074920</v>
      </c>
      <c r="H27" s="117">
        <v>310246006</v>
      </c>
      <c r="I27" s="117">
        <v>1200430</v>
      </c>
      <c r="J27" s="117">
        <v>1100017</v>
      </c>
      <c r="K27" s="117">
        <v>1100017</v>
      </c>
      <c r="L27" s="118" t="s">
        <v>169</v>
      </c>
      <c r="M27" s="118" t="s">
        <v>137</v>
      </c>
      <c r="N27" s="118" t="s">
        <v>146</v>
      </c>
      <c r="O27" s="118" t="s">
        <v>45</v>
      </c>
      <c r="U27" s="118">
        <v>5000587</v>
      </c>
      <c r="V27" s="118" t="s">
        <v>163</v>
      </c>
      <c r="W27" s="118" t="s">
        <v>173</v>
      </c>
      <c r="X27" s="118">
        <v>400</v>
      </c>
      <c r="Y27" s="119">
        <v>33800</v>
      </c>
      <c r="Z27" s="121">
        <v>920</v>
      </c>
      <c r="AA27" s="119">
        <v>34720</v>
      </c>
      <c r="AB27" s="117" t="s">
        <v>141</v>
      </c>
      <c r="AC27" s="117">
        <v>31.848700000000001</v>
      </c>
      <c r="AD27" s="119">
        <v>1076486.06</v>
      </c>
      <c r="AE27" s="119">
        <v>29300.799999999999</v>
      </c>
      <c r="AF27" s="119">
        <v>1105786.8600000001</v>
      </c>
    </row>
    <row r="28" spans="1:32">
      <c r="A28" s="117">
        <v>411030</v>
      </c>
      <c r="B28" s="117">
        <v>411116139</v>
      </c>
      <c r="D28" s="117">
        <v>430156566</v>
      </c>
      <c r="E28" s="117" t="s">
        <v>150</v>
      </c>
      <c r="F28" s="117" t="s">
        <v>135</v>
      </c>
      <c r="G28" s="117">
        <v>212074915</v>
      </c>
      <c r="H28" s="117">
        <v>310245998</v>
      </c>
      <c r="I28" s="117">
        <v>1200430</v>
      </c>
      <c r="J28" s="117">
        <v>1100017</v>
      </c>
      <c r="K28" s="117">
        <v>1100017</v>
      </c>
      <c r="L28" s="118" t="s">
        <v>169</v>
      </c>
      <c r="M28" s="118" t="s">
        <v>137</v>
      </c>
      <c r="N28" s="118" t="s">
        <v>146</v>
      </c>
      <c r="O28" s="118" t="s">
        <v>45</v>
      </c>
      <c r="U28" s="118">
        <v>5000587</v>
      </c>
      <c r="V28" s="118" t="s">
        <v>163</v>
      </c>
      <c r="W28" s="118" t="s">
        <v>174</v>
      </c>
      <c r="X28" s="118">
        <v>7</v>
      </c>
      <c r="Y28" s="118">
        <v>641.9</v>
      </c>
      <c r="Z28" s="121">
        <v>23.59</v>
      </c>
      <c r="AA28" s="118">
        <v>665.49</v>
      </c>
      <c r="AB28" s="117" t="s">
        <v>141</v>
      </c>
      <c r="AC28" s="117">
        <v>31.848700000000001</v>
      </c>
      <c r="AD28" s="119">
        <v>20443.68</v>
      </c>
      <c r="AE28" s="118">
        <v>751.31</v>
      </c>
      <c r="AF28" s="119">
        <v>21194.99</v>
      </c>
    </row>
    <row r="29" spans="1:32">
      <c r="A29" s="117">
        <v>411030</v>
      </c>
      <c r="B29" s="117">
        <v>411116139</v>
      </c>
      <c r="D29" s="117">
        <v>430156566</v>
      </c>
      <c r="E29" s="117" t="s">
        <v>150</v>
      </c>
      <c r="F29" s="117" t="s">
        <v>135</v>
      </c>
      <c r="G29" s="117">
        <v>212075061</v>
      </c>
      <c r="H29" s="117">
        <v>310245999</v>
      </c>
      <c r="I29" s="117">
        <v>1200430</v>
      </c>
      <c r="J29" s="117">
        <v>1100017</v>
      </c>
      <c r="K29" s="117">
        <v>1100017</v>
      </c>
      <c r="L29" s="118" t="s">
        <v>169</v>
      </c>
      <c r="M29" s="118" t="s">
        <v>137</v>
      </c>
      <c r="N29" s="118" t="s">
        <v>146</v>
      </c>
      <c r="O29" s="118" t="s">
        <v>45</v>
      </c>
      <c r="U29" s="118">
        <v>5000587</v>
      </c>
      <c r="V29" s="118" t="s">
        <v>163</v>
      </c>
      <c r="W29" s="118" t="s">
        <v>174</v>
      </c>
      <c r="X29" s="118">
        <v>180</v>
      </c>
      <c r="Y29" s="119">
        <v>16506</v>
      </c>
      <c r="Z29" s="121">
        <v>606.6</v>
      </c>
      <c r="AA29" s="119">
        <v>17112.599999999999</v>
      </c>
      <c r="AB29" s="117" t="s">
        <v>141</v>
      </c>
      <c r="AC29" s="117">
        <v>31.848700000000001</v>
      </c>
      <c r="AD29" s="119">
        <v>525694.64</v>
      </c>
      <c r="AE29" s="119">
        <v>19319.419999999998</v>
      </c>
      <c r="AF29" s="119">
        <v>545014.06000000006</v>
      </c>
    </row>
    <row r="30" spans="1:32">
      <c r="A30" s="117">
        <v>411030</v>
      </c>
      <c r="B30" s="117">
        <v>411116139</v>
      </c>
      <c r="D30" s="117">
        <v>430156566</v>
      </c>
      <c r="E30" s="117" t="s">
        <v>150</v>
      </c>
      <c r="F30" s="117" t="s">
        <v>135</v>
      </c>
      <c r="G30" s="117">
        <v>212075018</v>
      </c>
      <c r="H30" s="117">
        <v>310246000</v>
      </c>
      <c r="I30" s="117">
        <v>1200430</v>
      </c>
      <c r="J30" s="117">
        <v>1100017</v>
      </c>
      <c r="K30" s="117">
        <v>1100017</v>
      </c>
      <c r="L30" s="118" t="s">
        <v>169</v>
      </c>
      <c r="M30" s="118" t="s">
        <v>137</v>
      </c>
      <c r="N30" s="118" t="s">
        <v>146</v>
      </c>
      <c r="O30" s="118" t="s">
        <v>45</v>
      </c>
      <c r="U30" s="118">
        <v>5000587</v>
      </c>
      <c r="V30" s="118" t="s">
        <v>163</v>
      </c>
      <c r="W30" s="118" t="s">
        <v>174</v>
      </c>
      <c r="X30" s="118">
        <v>180</v>
      </c>
      <c r="Y30" s="119">
        <v>16506</v>
      </c>
      <c r="Z30" s="121">
        <v>606.6</v>
      </c>
      <c r="AA30" s="119">
        <v>17112.599999999999</v>
      </c>
      <c r="AB30" s="117" t="s">
        <v>141</v>
      </c>
      <c r="AC30" s="117">
        <v>31.848700000000001</v>
      </c>
      <c r="AD30" s="119">
        <v>525694.64</v>
      </c>
      <c r="AE30" s="119">
        <v>19319.419999999998</v>
      </c>
      <c r="AF30" s="119">
        <v>545014.06000000006</v>
      </c>
    </row>
    <row r="31" spans="1:32">
      <c r="A31" s="117">
        <v>411030</v>
      </c>
      <c r="B31" s="117">
        <v>411116139</v>
      </c>
      <c r="D31" s="117">
        <v>430156566</v>
      </c>
      <c r="E31" s="117" t="s">
        <v>150</v>
      </c>
      <c r="F31" s="117" t="s">
        <v>135</v>
      </c>
      <c r="G31" s="117">
        <v>212075064</v>
      </c>
      <c r="H31" s="117">
        <v>310246001</v>
      </c>
      <c r="I31" s="117">
        <v>1200430</v>
      </c>
      <c r="J31" s="117">
        <v>1100017</v>
      </c>
      <c r="K31" s="117">
        <v>1100017</v>
      </c>
      <c r="L31" s="118" t="s">
        <v>169</v>
      </c>
      <c r="M31" s="118" t="s">
        <v>137</v>
      </c>
      <c r="N31" s="118" t="s">
        <v>146</v>
      </c>
      <c r="O31" s="118" t="s">
        <v>45</v>
      </c>
      <c r="U31" s="118">
        <v>5000587</v>
      </c>
      <c r="V31" s="118" t="s">
        <v>163</v>
      </c>
      <c r="W31" s="118" t="s">
        <v>174</v>
      </c>
      <c r="X31" s="118">
        <v>170</v>
      </c>
      <c r="Y31" s="119">
        <v>15589</v>
      </c>
      <c r="Z31" s="121">
        <v>572.9</v>
      </c>
      <c r="AA31" s="119">
        <v>16161.9</v>
      </c>
      <c r="AB31" s="117" t="s">
        <v>141</v>
      </c>
      <c r="AC31" s="117">
        <v>31.848700000000001</v>
      </c>
      <c r="AD31" s="119">
        <v>496489.38</v>
      </c>
      <c r="AE31" s="119">
        <v>18246.12</v>
      </c>
      <c r="AF31" s="119">
        <v>514735.5</v>
      </c>
    </row>
    <row r="32" spans="1:32">
      <c r="A32" s="117">
        <v>411030</v>
      </c>
      <c r="B32" s="117">
        <v>411116140</v>
      </c>
      <c r="D32" s="117">
        <v>430156567</v>
      </c>
      <c r="E32" s="117" t="s">
        <v>150</v>
      </c>
      <c r="F32" s="117" t="s">
        <v>135</v>
      </c>
      <c r="G32" s="117">
        <v>212075576</v>
      </c>
      <c r="H32" s="117">
        <v>310245994</v>
      </c>
      <c r="I32" s="117">
        <v>1200430</v>
      </c>
      <c r="J32" s="117">
        <v>1100017</v>
      </c>
      <c r="K32" s="117">
        <v>1100017</v>
      </c>
      <c r="L32" s="118" t="s">
        <v>169</v>
      </c>
      <c r="M32" s="118" t="s">
        <v>137</v>
      </c>
      <c r="N32" s="118" t="s">
        <v>146</v>
      </c>
      <c r="O32" s="118" t="s">
        <v>45</v>
      </c>
      <c r="U32" s="118">
        <v>5000587</v>
      </c>
      <c r="V32" s="118" t="s">
        <v>163</v>
      </c>
      <c r="W32" s="118" t="s">
        <v>175</v>
      </c>
      <c r="X32" s="118">
        <v>56</v>
      </c>
      <c r="Y32" s="119">
        <v>24628.799999999999</v>
      </c>
      <c r="Z32" s="121">
        <v>162.4</v>
      </c>
      <c r="AA32" s="119">
        <v>24791.200000000001</v>
      </c>
      <c r="AB32" s="117" t="s">
        <v>141</v>
      </c>
      <c r="AC32" s="117">
        <v>31.848700000000001</v>
      </c>
      <c r="AD32" s="119">
        <v>784395.26</v>
      </c>
      <c r="AE32" s="119">
        <v>5172.2299999999996</v>
      </c>
      <c r="AF32" s="119">
        <v>789567.49</v>
      </c>
    </row>
    <row r="33" spans="1:32">
      <c r="A33" s="117">
        <v>411030</v>
      </c>
      <c r="B33" s="117">
        <v>411116140</v>
      </c>
      <c r="D33" s="117">
        <v>430156567</v>
      </c>
      <c r="E33" s="117" t="s">
        <v>150</v>
      </c>
      <c r="F33" s="117" t="s">
        <v>135</v>
      </c>
      <c r="G33" s="117">
        <v>212075833</v>
      </c>
      <c r="H33" s="117">
        <v>310245995</v>
      </c>
      <c r="I33" s="117">
        <v>1200430</v>
      </c>
      <c r="J33" s="117">
        <v>1100017</v>
      </c>
      <c r="K33" s="117">
        <v>1100017</v>
      </c>
      <c r="L33" s="118" t="s">
        <v>169</v>
      </c>
      <c r="M33" s="118" t="s">
        <v>137</v>
      </c>
      <c r="N33" s="118" t="s">
        <v>146</v>
      </c>
      <c r="O33" s="118" t="s">
        <v>45</v>
      </c>
      <c r="U33" s="118">
        <v>5000587</v>
      </c>
      <c r="V33" s="118" t="s">
        <v>163</v>
      </c>
      <c r="W33" s="118" t="s">
        <v>175</v>
      </c>
      <c r="X33" s="118">
        <v>60</v>
      </c>
      <c r="Y33" s="119">
        <v>26388</v>
      </c>
      <c r="Z33" s="121">
        <v>174</v>
      </c>
      <c r="AA33" s="119">
        <v>26562</v>
      </c>
      <c r="AB33" s="117" t="s">
        <v>141</v>
      </c>
      <c r="AC33" s="117">
        <v>31.848700000000001</v>
      </c>
      <c r="AD33" s="119">
        <v>840423.5</v>
      </c>
      <c r="AE33" s="119">
        <v>5541.67</v>
      </c>
      <c r="AF33" s="119">
        <v>845965.17</v>
      </c>
    </row>
    <row r="34" spans="1:32">
      <c r="A34" s="117">
        <v>411030</v>
      </c>
      <c r="B34" s="117">
        <v>411116140</v>
      </c>
      <c r="D34" s="117">
        <v>430156567</v>
      </c>
      <c r="E34" s="117" t="s">
        <v>150</v>
      </c>
      <c r="F34" s="117" t="s">
        <v>135</v>
      </c>
      <c r="G34" s="117">
        <v>212075832</v>
      </c>
      <c r="H34" s="117">
        <v>310245996</v>
      </c>
      <c r="I34" s="117">
        <v>1200430</v>
      </c>
      <c r="J34" s="117">
        <v>1100017</v>
      </c>
      <c r="K34" s="117">
        <v>1100017</v>
      </c>
      <c r="L34" s="118" t="s">
        <v>169</v>
      </c>
      <c r="M34" s="118" t="s">
        <v>137</v>
      </c>
      <c r="N34" s="118" t="s">
        <v>146</v>
      </c>
      <c r="O34" s="118" t="s">
        <v>45</v>
      </c>
      <c r="U34" s="118">
        <v>5000587</v>
      </c>
      <c r="V34" s="118" t="s">
        <v>163</v>
      </c>
      <c r="W34" s="118" t="s">
        <v>175</v>
      </c>
      <c r="X34" s="118">
        <v>74</v>
      </c>
      <c r="Y34" s="119">
        <v>32545.200000000001</v>
      </c>
      <c r="Z34" s="121">
        <v>214.6</v>
      </c>
      <c r="AA34" s="119">
        <v>32759.8</v>
      </c>
      <c r="AB34" s="117" t="s">
        <v>141</v>
      </c>
      <c r="AC34" s="117">
        <v>31.848700000000001</v>
      </c>
      <c r="AD34" s="119">
        <v>1036522.31</v>
      </c>
      <c r="AE34" s="119">
        <v>6834.73</v>
      </c>
      <c r="AF34" s="119">
        <v>1043357.04</v>
      </c>
    </row>
    <row r="35" spans="1:32">
      <c r="A35" s="117">
        <v>411030</v>
      </c>
      <c r="B35" s="117">
        <v>411116141</v>
      </c>
      <c r="D35" s="117">
        <v>430156568</v>
      </c>
      <c r="E35" s="117" t="s">
        <v>150</v>
      </c>
      <c r="F35" s="117" t="s">
        <v>135</v>
      </c>
      <c r="G35" s="117">
        <v>212075572</v>
      </c>
      <c r="H35" s="117">
        <v>310245997</v>
      </c>
      <c r="I35" s="117">
        <v>1200430</v>
      </c>
      <c r="J35" s="117">
        <v>1100017</v>
      </c>
      <c r="K35" s="117">
        <v>1100017</v>
      </c>
      <c r="L35" s="118" t="s">
        <v>169</v>
      </c>
      <c r="M35" s="118" t="s">
        <v>137</v>
      </c>
      <c r="N35" s="118" t="s">
        <v>146</v>
      </c>
      <c r="O35" s="118" t="s">
        <v>45</v>
      </c>
      <c r="U35" s="118">
        <v>5000587</v>
      </c>
      <c r="V35" s="118" t="s">
        <v>163</v>
      </c>
      <c r="W35" s="118" t="s">
        <v>176</v>
      </c>
      <c r="X35" s="118">
        <v>49</v>
      </c>
      <c r="Y35" s="119">
        <v>21550.2</v>
      </c>
      <c r="Z35" s="121">
        <v>142.1</v>
      </c>
      <c r="AA35" s="119">
        <v>21692.3</v>
      </c>
      <c r="AB35" s="117" t="s">
        <v>141</v>
      </c>
      <c r="AC35" s="117">
        <v>31.848700000000001</v>
      </c>
      <c r="AD35" s="119">
        <v>686345.85</v>
      </c>
      <c r="AE35" s="119">
        <v>4525.7</v>
      </c>
      <c r="AF35" s="119">
        <v>690871.56</v>
      </c>
    </row>
    <row r="36" spans="1:32">
      <c r="A36" s="117">
        <v>411030</v>
      </c>
      <c r="B36" s="117">
        <v>411116142</v>
      </c>
      <c r="D36" s="117">
        <v>430156569</v>
      </c>
      <c r="E36" s="117" t="s">
        <v>150</v>
      </c>
      <c r="F36" s="117" t="s">
        <v>135</v>
      </c>
      <c r="G36" s="117">
        <v>212075523</v>
      </c>
      <c r="H36" s="117">
        <v>310246114</v>
      </c>
      <c r="I36" s="117">
        <v>1200430</v>
      </c>
      <c r="J36" s="117">
        <v>1100017</v>
      </c>
      <c r="K36" s="117">
        <v>1100017</v>
      </c>
      <c r="L36" s="118" t="s">
        <v>169</v>
      </c>
      <c r="M36" s="118" t="s">
        <v>137</v>
      </c>
      <c r="N36" s="118" t="s">
        <v>146</v>
      </c>
      <c r="O36" s="118" t="s">
        <v>45</v>
      </c>
      <c r="U36" s="118">
        <v>5000587</v>
      </c>
      <c r="V36" s="118" t="s">
        <v>163</v>
      </c>
      <c r="W36" s="118" t="s">
        <v>171</v>
      </c>
      <c r="X36" s="118">
        <v>800</v>
      </c>
      <c r="Y36" s="119">
        <v>48800</v>
      </c>
      <c r="Z36" s="120">
        <v>2600</v>
      </c>
      <c r="AA36" s="119">
        <v>51400</v>
      </c>
      <c r="AB36" s="117" t="s">
        <v>141</v>
      </c>
      <c r="AC36" s="117">
        <v>31.848700000000001</v>
      </c>
      <c r="AD36" s="119">
        <v>1554216.56</v>
      </c>
      <c r="AE36" s="119">
        <v>82806.62</v>
      </c>
      <c r="AF36" s="119">
        <v>1637023.18</v>
      </c>
    </row>
    <row r="37" spans="1:32">
      <c r="A37" s="117">
        <v>411030</v>
      </c>
      <c r="B37" s="117">
        <v>411116143</v>
      </c>
      <c r="D37" s="117">
        <v>430156573</v>
      </c>
      <c r="E37" s="117" t="s">
        <v>150</v>
      </c>
      <c r="F37" s="117" t="s">
        <v>135</v>
      </c>
      <c r="G37" s="117">
        <v>212071284</v>
      </c>
      <c r="H37" s="117">
        <v>310246206</v>
      </c>
      <c r="I37" s="117">
        <v>1200504</v>
      </c>
      <c r="J37" s="117">
        <v>1100017</v>
      </c>
      <c r="K37" s="117">
        <v>1100017</v>
      </c>
      <c r="L37" s="118" t="s">
        <v>145</v>
      </c>
      <c r="M37" s="118" t="s">
        <v>137</v>
      </c>
      <c r="N37" s="118" t="s">
        <v>146</v>
      </c>
      <c r="O37" s="118" t="s">
        <v>45</v>
      </c>
      <c r="U37" s="118">
        <v>5000587</v>
      </c>
      <c r="V37" s="118" t="s">
        <v>163</v>
      </c>
      <c r="W37" s="118" t="s">
        <v>177</v>
      </c>
      <c r="X37" s="118">
        <v>800</v>
      </c>
      <c r="Y37" s="119">
        <v>105120</v>
      </c>
      <c r="Z37" s="120">
        <v>3720</v>
      </c>
      <c r="AA37" s="119">
        <v>108840</v>
      </c>
      <c r="AB37" s="117" t="s">
        <v>141</v>
      </c>
      <c r="AC37" s="117">
        <v>31.848700000000001</v>
      </c>
      <c r="AD37" s="119">
        <v>3347935.34</v>
      </c>
      <c r="AE37" s="119">
        <v>118477.16</v>
      </c>
      <c r="AF37" s="119">
        <v>3466412.51</v>
      </c>
    </row>
    <row r="38" spans="1:32">
      <c r="A38" s="117">
        <v>411030</v>
      </c>
      <c r="B38" s="117">
        <v>411116144</v>
      </c>
      <c r="D38" s="117">
        <v>430156574</v>
      </c>
      <c r="E38" s="117" t="s">
        <v>150</v>
      </c>
      <c r="F38" s="117" t="s">
        <v>135</v>
      </c>
      <c r="G38" s="117">
        <v>212071284</v>
      </c>
      <c r="H38" s="117">
        <v>310246186</v>
      </c>
      <c r="I38" s="117">
        <v>1200504</v>
      </c>
      <c r="J38" s="117">
        <v>1100017</v>
      </c>
      <c r="K38" s="117">
        <v>1100017</v>
      </c>
      <c r="L38" s="118" t="s">
        <v>145</v>
      </c>
      <c r="M38" s="118" t="s">
        <v>137</v>
      </c>
      <c r="N38" s="118" t="s">
        <v>146</v>
      </c>
      <c r="O38" s="118" t="s">
        <v>45</v>
      </c>
      <c r="U38" s="118">
        <v>5000587</v>
      </c>
      <c r="V38" s="118" t="s">
        <v>163</v>
      </c>
      <c r="W38" s="118" t="s">
        <v>177</v>
      </c>
      <c r="X38" s="119">
        <v>1000</v>
      </c>
      <c r="Y38" s="119">
        <v>131400</v>
      </c>
      <c r="Z38" s="120">
        <v>4650</v>
      </c>
      <c r="AA38" s="119">
        <v>136050</v>
      </c>
      <c r="AB38" s="117" t="s">
        <v>141</v>
      </c>
      <c r="AC38" s="117">
        <v>31.848700000000001</v>
      </c>
      <c r="AD38" s="119">
        <v>4184919.18</v>
      </c>
      <c r="AE38" s="119">
        <v>148096.46</v>
      </c>
      <c r="AF38" s="119">
        <v>4333015.6399999997</v>
      </c>
    </row>
    <row r="39" spans="1:32">
      <c r="A39" s="117">
        <v>411030</v>
      </c>
      <c r="B39" s="117">
        <v>411116145</v>
      </c>
      <c r="D39" s="117">
        <v>430156575</v>
      </c>
      <c r="E39" s="117" t="s">
        <v>150</v>
      </c>
      <c r="F39" s="117" t="s">
        <v>135</v>
      </c>
      <c r="G39" s="117">
        <v>212073942</v>
      </c>
      <c r="H39" s="117">
        <v>310246185</v>
      </c>
      <c r="I39" s="117">
        <v>1200504</v>
      </c>
      <c r="J39" s="117">
        <v>1100017</v>
      </c>
      <c r="K39" s="117">
        <v>1100017</v>
      </c>
      <c r="L39" s="118" t="s">
        <v>145</v>
      </c>
      <c r="M39" s="118" t="s">
        <v>137</v>
      </c>
      <c r="N39" s="118" t="s">
        <v>146</v>
      </c>
      <c r="O39" s="118" t="s">
        <v>45</v>
      </c>
      <c r="U39" s="118">
        <v>5000587</v>
      </c>
      <c r="V39" s="118" t="s">
        <v>163</v>
      </c>
      <c r="W39" s="118" t="s">
        <v>178</v>
      </c>
      <c r="X39" s="119">
        <v>1100</v>
      </c>
      <c r="Y39" s="119">
        <v>56694</v>
      </c>
      <c r="Z39" s="120">
        <v>2475</v>
      </c>
      <c r="AA39" s="119">
        <v>59169</v>
      </c>
      <c r="AB39" s="117" t="s">
        <v>141</v>
      </c>
      <c r="AC39" s="117">
        <v>31.848700000000001</v>
      </c>
      <c r="AD39" s="119">
        <v>1805630.2</v>
      </c>
      <c r="AE39" s="119">
        <v>78825.53</v>
      </c>
      <c r="AF39" s="119">
        <v>1884455.73</v>
      </c>
    </row>
    <row r="40" spans="1:32">
      <c r="A40" s="117">
        <v>411030</v>
      </c>
      <c r="B40" s="117">
        <v>411116146</v>
      </c>
      <c r="D40" s="117">
        <v>430156576</v>
      </c>
      <c r="E40" s="117" t="s">
        <v>150</v>
      </c>
      <c r="F40" s="117" t="s">
        <v>135</v>
      </c>
      <c r="G40" s="117">
        <v>212074924</v>
      </c>
      <c r="H40" s="117">
        <v>310246181</v>
      </c>
      <c r="I40" s="117">
        <v>1200504</v>
      </c>
      <c r="J40" s="117">
        <v>1100017</v>
      </c>
      <c r="K40" s="117">
        <v>1100017</v>
      </c>
      <c r="L40" s="118" t="s">
        <v>145</v>
      </c>
      <c r="M40" s="118" t="s">
        <v>137</v>
      </c>
      <c r="N40" s="118" t="s">
        <v>146</v>
      </c>
      <c r="O40" s="118" t="s">
        <v>45</v>
      </c>
      <c r="U40" s="118">
        <v>5000587</v>
      </c>
      <c r="V40" s="118" t="s">
        <v>163</v>
      </c>
      <c r="W40" s="118" t="s">
        <v>179</v>
      </c>
      <c r="X40" s="118">
        <v>10</v>
      </c>
      <c r="Y40" s="119">
        <v>1500</v>
      </c>
      <c r="Z40" s="121">
        <v>10</v>
      </c>
      <c r="AA40" s="119">
        <v>1510</v>
      </c>
      <c r="AB40" s="117" t="s">
        <v>141</v>
      </c>
      <c r="AC40" s="117">
        <v>31.848700000000001</v>
      </c>
      <c r="AD40" s="119">
        <v>47773.05</v>
      </c>
      <c r="AE40" s="118">
        <v>318.49</v>
      </c>
      <c r="AF40" s="119">
        <v>48091.54</v>
      </c>
    </row>
    <row r="41" spans="1:32">
      <c r="A41" s="117">
        <v>411030</v>
      </c>
      <c r="B41" s="117">
        <v>411116146</v>
      </c>
      <c r="D41" s="117">
        <v>430156576</v>
      </c>
      <c r="E41" s="117" t="s">
        <v>150</v>
      </c>
      <c r="F41" s="117" t="s">
        <v>135</v>
      </c>
      <c r="G41" s="117">
        <v>212075014</v>
      </c>
      <c r="H41" s="117">
        <v>310246182</v>
      </c>
      <c r="I41" s="117">
        <v>1200504</v>
      </c>
      <c r="J41" s="117">
        <v>1100017</v>
      </c>
      <c r="K41" s="117">
        <v>1100017</v>
      </c>
      <c r="L41" s="118" t="s">
        <v>145</v>
      </c>
      <c r="M41" s="118" t="s">
        <v>137</v>
      </c>
      <c r="N41" s="118" t="s">
        <v>146</v>
      </c>
      <c r="O41" s="118" t="s">
        <v>45</v>
      </c>
      <c r="U41" s="118">
        <v>5000587</v>
      </c>
      <c r="V41" s="118" t="s">
        <v>163</v>
      </c>
      <c r="W41" s="118" t="s">
        <v>179</v>
      </c>
      <c r="X41" s="118">
        <v>20</v>
      </c>
      <c r="Y41" s="119">
        <v>3000</v>
      </c>
      <c r="Z41" s="121">
        <v>20</v>
      </c>
      <c r="AA41" s="119">
        <v>3020</v>
      </c>
      <c r="AB41" s="117" t="s">
        <v>141</v>
      </c>
      <c r="AC41" s="117">
        <v>31.848700000000001</v>
      </c>
      <c r="AD41" s="119">
        <v>95546.1</v>
      </c>
      <c r="AE41" s="118">
        <v>636.97</v>
      </c>
      <c r="AF41" s="119">
        <v>96183.07</v>
      </c>
    </row>
    <row r="42" spans="1:32">
      <c r="A42" s="117">
        <v>411030</v>
      </c>
      <c r="B42" s="117">
        <v>411116146</v>
      </c>
      <c r="D42" s="117">
        <v>430156576</v>
      </c>
      <c r="E42" s="117" t="s">
        <v>150</v>
      </c>
      <c r="F42" s="117" t="s">
        <v>135</v>
      </c>
      <c r="G42" s="117">
        <v>212075044</v>
      </c>
      <c r="H42" s="117">
        <v>310246183</v>
      </c>
      <c r="I42" s="117">
        <v>1200504</v>
      </c>
      <c r="J42" s="117">
        <v>1100017</v>
      </c>
      <c r="K42" s="117">
        <v>1100017</v>
      </c>
      <c r="L42" s="118" t="s">
        <v>145</v>
      </c>
      <c r="M42" s="118" t="s">
        <v>137</v>
      </c>
      <c r="N42" s="118" t="s">
        <v>146</v>
      </c>
      <c r="O42" s="118" t="s">
        <v>45</v>
      </c>
      <c r="U42" s="118">
        <v>5000587</v>
      </c>
      <c r="V42" s="118" t="s">
        <v>163</v>
      </c>
      <c r="W42" s="118" t="s">
        <v>179</v>
      </c>
      <c r="X42" s="118">
        <v>13</v>
      </c>
      <c r="Y42" s="119">
        <v>1950</v>
      </c>
      <c r="Z42" s="121">
        <v>13</v>
      </c>
      <c r="AA42" s="119">
        <v>1963</v>
      </c>
      <c r="AB42" s="117" t="s">
        <v>141</v>
      </c>
      <c r="AC42" s="117">
        <v>31.848700000000001</v>
      </c>
      <c r="AD42" s="119">
        <v>62104.97</v>
      </c>
      <c r="AE42" s="118">
        <v>414.03</v>
      </c>
      <c r="AF42" s="119">
        <v>62519</v>
      </c>
    </row>
    <row r="43" spans="1:32">
      <c r="A43" s="117">
        <v>411030</v>
      </c>
      <c r="B43" s="117">
        <v>411116147</v>
      </c>
      <c r="D43" s="117">
        <v>430156577</v>
      </c>
      <c r="E43" s="117" t="s">
        <v>150</v>
      </c>
      <c r="F43" s="117" t="s">
        <v>135</v>
      </c>
      <c r="G43" s="117">
        <v>212073922</v>
      </c>
      <c r="H43" s="117">
        <v>310246184</v>
      </c>
      <c r="I43" s="117">
        <v>1200504</v>
      </c>
      <c r="J43" s="117">
        <v>1100017</v>
      </c>
      <c r="K43" s="117">
        <v>1100017</v>
      </c>
      <c r="L43" s="118" t="s">
        <v>145</v>
      </c>
      <c r="M43" s="118" t="s">
        <v>137</v>
      </c>
      <c r="N43" s="118" t="s">
        <v>146</v>
      </c>
      <c r="O43" s="118" t="s">
        <v>45</v>
      </c>
      <c r="U43" s="118">
        <v>5000587</v>
      </c>
      <c r="V43" s="118" t="s">
        <v>163</v>
      </c>
      <c r="W43" s="118" t="s">
        <v>180</v>
      </c>
      <c r="X43" s="118">
        <v>2</v>
      </c>
      <c r="Y43" s="118">
        <v>230.72</v>
      </c>
      <c r="Z43" s="121">
        <v>3.42</v>
      </c>
      <c r="AA43" s="118">
        <v>234.14</v>
      </c>
      <c r="AB43" s="117" t="s">
        <v>141</v>
      </c>
      <c r="AC43" s="117">
        <v>31.848700000000001</v>
      </c>
      <c r="AD43" s="119">
        <v>7348.13</v>
      </c>
      <c r="AE43" s="118">
        <v>108.92</v>
      </c>
      <c r="AF43" s="119">
        <v>7457.05</v>
      </c>
    </row>
    <row r="44" spans="1:32">
      <c r="A44" s="117">
        <v>411030</v>
      </c>
      <c r="B44" s="117">
        <v>411116148</v>
      </c>
      <c r="D44" s="117">
        <v>430156579</v>
      </c>
      <c r="E44" s="117" t="s">
        <v>150</v>
      </c>
      <c r="F44" s="117" t="s">
        <v>135</v>
      </c>
      <c r="G44" s="117">
        <v>212075246</v>
      </c>
      <c r="H44" s="117">
        <v>310246007</v>
      </c>
      <c r="I44" s="117">
        <v>1200555</v>
      </c>
      <c r="J44" s="117">
        <v>1100017</v>
      </c>
      <c r="K44" s="117">
        <v>1100017</v>
      </c>
      <c r="L44" s="118" t="s">
        <v>136</v>
      </c>
      <c r="M44" s="118" t="s">
        <v>137</v>
      </c>
      <c r="N44" s="118" t="s">
        <v>146</v>
      </c>
      <c r="O44" s="118" t="s">
        <v>45</v>
      </c>
      <c r="U44" s="118">
        <v>2000010</v>
      </c>
      <c r="V44" s="118" t="s">
        <v>181</v>
      </c>
      <c r="W44" s="118" t="s">
        <v>168</v>
      </c>
      <c r="X44" s="118">
        <v>26</v>
      </c>
      <c r="Y44" s="119">
        <v>13285.74</v>
      </c>
      <c r="Z44" s="121">
        <v>732.16</v>
      </c>
      <c r="AA44" s="119">
        <v>14017.9</v>
      </c>
      <c r="AB44" s="117" t="s">
        <v>141</v>
      </c>
      <c r="AC44" s="117">
        <v>31.848700000000001</v>
      </c>
      <c r="AD44" s="119">
        <v>423133.55</v>
      </c>
      <c r="AE44" s="119">
        <v>23318.34</v>
      </c>
      <c r="AF44" s="119">
        <v>446451.89</v>
      </c>
    </row>
    <row r="45" spans="1:32">
      <c r="A45" s="117">
        <v>411030</v>
      </c>
      <c r="B45" s="117">
        <v>411116148</v>
      </c>
      <c r="D45" s="117">
        <v>430156579</v>
      </c>
      <c r="E45" s="117" t="s">
        <v>150</v>
      </c>
      <c r="F45" s="117" t="s">
        <v>135</v>
      </c>
      <c r="G45" s="117">
        <v>212075838</v>
      </c>
      <c r="H45" s="117">
        <v>310246008</v>
      </c>
      <c r="I45" s="117">
        <v>1200555</v>
      </c>
      <c r="J45" s="117">
        <v>1100017</v>
      </c>
      <c r="K45" s="117">
        <v>1100017</v>
      </c>
      <c r="L45" s="118" t="s">
        <v>136</v>
      </c>
      <c r="M45" s="118" t="s">
        <v>137</v>
      </c>
      <c r="N45" s="118" t="s">
        <v>146</v>
      </c>
      <c r="O45" s="118" t="s">
        <v>45</v>
      </c>
      <c r="U45" s="118">
        <v>2000010</v>
      </c>
      <c r="V45" s="118" t="s">
        <v>181</v>
      </c>
      <c r="W45" s="118" t="s">
        <v>168</v>
      </c>
      <c r="X45" s="118">
        <v>180</v>
      </c>
      <c r="Y45" s="119">
        <v>91978.2</v>
      </c>
      <c r="Z45" s="120">
        <v>5068.8</v>
      </c>
      <c r="AA45" s="119">
        <v>97047</v>
      </c>
      <c r="AB45" s="117" t="s">
        <v>141</v>
      </c>
      <c r="AC45" s="117">
        <v>31.848700000000001</v>
      </c>
      <c r="AD45" s="119">
        <v>2929386.1</v>
      </c>
      <c r="AE45" s="119">
        <v>161434.69</v>
      </c>
      <c r="AF45" s="119">
        <v>3090820.79</v>
      </c>
    </row>
    <row r="46" spans="1:32">
      <c r="A46" s="117">
        <v>411030</v>
      </c>
      <c r="B46" s="117">
        <v>411116149</v>
      </c>
      <c r="D46" s="117">
        <v>430156580</v>
      </c>
      <c r="E46" s="117" t="s">
        <v>150</v>
      </c>
      <c r="F46" s="117" t="s">
        <v>135</v>
      </c>
      <c r="G46" s="117">
        <v>212075233</v>
      </c>
      <c r="H46" s="117">
        <v>310246011</v>
      </c>
      <c r="I46" s="117">
        <v>1200555</v>
      </c>
      <c r="J46" s="117">
        <v>1100017</v>
      </c>
      <c r="K46" s="117">
        <v>1100017</v>
      </c>
      <c r="L46" s="118" t="s">
        <v>136</v>
      </c>
      <c r="M46" s="118" t="s">
        <v>137</v>
      </c>
      <c r="N46" s="118" t="s">
        <v>146</v>
      </c>
      <c r="O46" s="118" t="s">
        <v>45</v>
      </c>
      <c r="U46" s="118">
        <v>2000010</v>
      </c>
      <c r="V46" s="118" t="s">
        <v>181</v>
      </c>
      <c r="W46" s="118" t="s">
        <v>182</v>
      </c>
      <c r="X46" s="118">
        <v>50</v>
      </c>
      <c r="Y46" s="119">
        <v>7089</v>
      </c>
      <c r="Z46" s="121">
        <v>168.5</v>
      </c>
      <c r="AA46" s="119">
        <v>7257.5</v>
      </c>
      <c r="AB46" s="117" t="s">
        <v>141</v>
      </c>
      <c r="AC46" s="117">
        <v>31.848700000000001</v>
      </c>
      <c r="AD46" s="119">
        <v>225775.43</v>
      </c>
      <c r="AE46" s="119">
        <v>5366.51</v>
      </c>
      <c r="AF46" s="119">
        <v>231141.94</v>
      </c>
    </row>
    <row r="47" spans="1:32">
      <c r="A47" s="117">
        <v>411030</v>
      </c>
      <c r="B47" s="117">
        <v>411116150</v>
      </c>
      <c r="D47" s="117">
        <v>430156581</v>
      </c>
      <c r="E47" s="117" t="s">
        <v>150</v>
      </c>
      <c r="F47" s="117" t="s">
        <v>135</v>
      </c>
      <c r="G47" s="117">
        <v>212075862</v>
      </c>
      <c r="H47" s="117">
        <v>310246012</v>
      </c>
      <c r="I47" s="117">
        <v>1200555</v>
      </c>
      <c r="J47" s="117">
        <v>1100017</v>
      </c>
      <c r="K47" s="117">
        <v>1100017</v>
      </c>
      <c r="L47" s="118" t="s">
        <v>136</v>
      </c>
      <c r="M47" s="118" t="s">
        <v>137</v>
      </c>
      <c r="N47" s="118" t="s">
        <v>146</v>
      </c>
      <c r="O47" s="118" t="s">
        <v>45</v>
      </c>
      <c r="U47" s="118">
        <v>2000010</v>
      </c>
      <c r="V47" s="118" t="s">
        <v>181</v>
      </c>
      <c r="W47" s="118" t="s">
        <v>167</v>
      </c>
      <c r="X47" s="118">
        <v>100</v>
      </c>
      <c r="Y47" s="119">
        <v>44267</v>
      </c>
      <c r="Z47" s="120">
        <v>2313</v>
      </c>
      <c r="AA47" s="119">
        <v>46580</v>
      </c>
      <c r="AB47" s="117" t="s">
        <v>141</v>
      </c>
      <c r="AC47" s="117">
        <v>31.848700000000001</v>
      </c>
      <c r="AD47" s="119">
        <v>1409846.4</v>
      </c>
      <c r="AE47" s="119">
        <v>73666.039999999994</v>
      </c>
      <c r="AF47" s="119">
        <v>1483512.45</v>
      </c>
    </row>
    <row r="48" spans="1:32">
      <c r="A48" s="117">
        <v>411030</v>
      </c>
      <c r="B48" s="117">
        <v>411116151</v>
      </c>
      <c r="D48" s="117">
        <v>430156582</v>
      </c>
      <c r="E48" s="117" t="s">
        <v>150</v>
      </c>
      <c r="F48" s="117" t="s">
        <v>135</v>
      </c>
      <c r="G48" s="117">
        <v>212074918</v>
      </c>
      <c r="H48" s="117">
        <v>310246009</v>
      </c>
      <c r="I48" s="117">
        <v>1200555</v>
      </c>
      <c r="J48" s="117">
        <v>1100017</v>
      </c>
      <c r="K48" s="117">
        <v>1100017</v>
      </c>
      <c r="L48" s="118" t="s">
        <v>136</v>
      </c>
      <c r="M48" s="118" t="s">
        <v>137</v>
      </c>
      <c r="N48" s="118" t="s">
        <v>146</v>
      </c>
      <c r="O48" s="118" t="s">
        <v>45</v>
      </c>
      <c r="U48" s="118">
        <v>2000010</v>
      </c>
      <c r="V48" s="118" t="s">
        <v>181</v>
      </c>
      <c r="W48" s="118" t="s">
        <v>183</v>
      </c>
      <c r="X48" s="118">
        <v>200</v>
      </c>
      <c r="Y48" s="119">
        <v>70118</v>
      </c>
      <c r="Z48" s="120">
        <v>5632</v>
      </c>
      <c r="AA48" s="119">
        <v>75750</v>
      </c>
      <c r="AB48" s="117" t="s">
        <v>141</v>
      </c>
      <c r="AC48" s="117">
        <v>31.848700000000001</v>
      </c>
      <c r="AD48" s="119">
        <v>2233167.15</v>
      </c>
      <c r="AE48" s="119">
        <v>179371.88</v>
      </c>
      <c r="AF48" s="119">
        <v>2412539.0299999998</v>
      </c>
    </row>
    <row r="49" spans="1:32">
      <c r="A49" s="117">
        <v>411030</v>
      </c>
      <c r="B49" s="117">
        <v>411116151</v>
      </c>
      <c r="D49" s="117">
        <v>430156582</v>
      </c>
      <c r="E49" s="117" t="s">
        <v>150</v>
      </c>
      <c r="F49" s="117" t="s">
        <v>135</v>
      </c>
      <c r="G49" s="117">
        <v>212073484</v>
      </c>
      <c r="H49" s="117">
        <v>310246010</v>
      </c>
      <c r="I49" s="117">
        <v>1200555</v>
      </c>
      <c r="J49" s="117">
        <v>1100017</v>
      </c>
      <c r="K49" s="117">
        <v>1100017</v>
      </c>
      <c r="L49" s="118" t="s">
        <v>136</v>
      </c>
      <c r="M49" s="118" t="s">
        <v>137</v>
      </c>
      <c r="N49" s="118" t="s">
        <v>146</v>
      </c>
      <c r="O49" s="118" t="s">
        <v>45</v>
      </c>
      <c r="U49" s="118">
        <v>2000010</v>
      </c>
      <c r="V49" s="118" t="s">
        <v>181</v>
      </c>
      <c r="W49" s="118" t="s">
        <v>183</v>
      </c>
      <c r="X49" s="118">
        <v>200</v>
      </c>
      <c r="Y49" s="119">
        <v>70118</v>
      </c>
      <c r="Z49" s="120">
        <v>5632</v>
      </c>
      <c r="AA49" s="119">
        <v>75750</v>
      </c>
      <c r="AB49" s="117" t="s">
        <v>141</v>
      </c>
      <c r="AC49" s="117">
        <v>31.848700000000001</v>
      </c>
      <c r="AD49" s="119">
        <v>2233167.15</v>
      </c>
      <c r="AE49" s="119">
        <v>179371.88</v>
      </c>
      <c r="AF49" s="119">
        <v>2412539.0299999998</v>
      </c>
    </row>
    <row r="50" spans="1:32">
      <c r="A50" s="117">
        <v>411030</v>
      </c>
      <c r="B50" s="117">
        <v>411116165</v>
      </c>
      <c r="D50" s="117">
        <v>430156600</v>
      </c>
      <c r="E50" s="117" t="s">
        <v>150</v>
      </c>
      <c r="F50" s="117" t="s">
        <v>135</v>
      </c>
      <c r="G50" s="117">
        <v>212072323</v>
      </c>
      <c r="H50" s="117">
        <v>310246208</v>
      </c>
      <c r="I50" s="117">
        <v>1200179</v>
      </c>
      <c r="J50" s="117">
        <v>1300087</v>
      </c>
      <c r="K50" s="117">
        <v>1100080</v>
      </c>
      <c r="L50" s="118" t="s">
        <v>184</v>
      </c>
      <c r="M50" s="118" t="s">
        <v>137</v>
      </c>
      <c r="N50" s="118" t="s">
        <v>146</v>
      </c>
      <c r="O50" s="118" t="s">
        <v>49</v>
      </c>
      <c r="P50" s="118" t="s">
        <v>185</v>
      </c>
      <c r="Q50" s="118" t="s">
        <v>154</v>
      </c>
      <c r="S50" s="118" t="s">
        <v>186</v>
      </c>
      <c r="T50" s="118" t="s">
        <v>187</v>
      </c>
      <c r="U50" s="118">
        <v>2000007</v>
      </c>
      <c r="V50" s="118" t="s">
        <v>157</v>
      </c>
      <c r="W50" s="118" t="s">
        <v>188</v>
      </c>
      <c r="X50" s="119">
        <v>1050</v>
      </c>
      <c r="Y50" s="119">
        <v>4431</v>
      </c>
      <c r="Z50" s="120">
        <v>1249.5</v>
      </c>
      <c r="AA50" s="119">
        <v>5680.5</v>
      </c>
      <c r="AB50" s="117" t="s">
        <v>141</v>
      </c>
      <c r="AC50" s="117">
        <v>31.848700000000001</v>
      </c>
      <c r="AD50" s="119">
        <v>141121.59</v>
      </c>
      <c r="AE50" s="119">
        <v>39794.949999999997</v>
      </c>
      <c r="AF50" s="119">
        <v>180916.54</v>
      </c>
    </row>
    <row r="51" spans="1:32">
      <c r="A51" s="117">
        <v>411030</v>
      </c>
      <c r="B51" s="117">
        <v>411116166</v>
      </c>
      <c r="D51" s="117">
        <v>430156601</v>
      </c>
      <c r="E51" s="117" t="s">
        <v>150</v>
      </c>
      <c r="F51" s="117" t="s">
        <v>135</v>
      </c>
      <c r="G51" s="117">
        <v>212072320</v>
      </c>
      <c r="H51" s="117">
        <v>310246209</v>
      </c>
      <c r="I51" s="117">
        <v>1200179</v>
      </c>
      <c r="J51" s="117">
        <v>1300087</v>
      </c>
      <c r="K51" s="117">
        <v>1100080</v>
      </c>
      <c r="L51" s="118" t="s">
        <v>184</v>
      </c>
      <c r="M51" s="118" t="s">
        <v>137</v>
      </c>
      <c r="N51" s="118" t="s">
        <v>146</v>
      </c>
      <c r="O51" s="118" t="s">
        <v>49</v>
      </c>
      <c r="P51" s="118" t="s">
        <v>185</v>
      </c>
      <c r="Q51" s="118" t="s">
        <v>154</v>
      </c>
      <c r="S51" s="118" t="s">
        <v>186</v>
      </c>
      <c r="T51" s="118" t="s">
        <v>187</v>
      </c>
      <c r="U51" s="118">
        <v>2000007</v>
      </c>
      <c r="V51" s="118" t="s">
        <v>157</v>
      </c>
      <c r="W51" s="118" t="s">
        <v>189</v>
      </c>
      <c r="X51" s="118">
        <v>60</v>
      </c>
      <c r="Y51" s="118">
        <v>364.2</v>
      </c>
      <c r="Z51" s="121">
        <v>38.4</v>
      </c>
      <c r="AA51" s="118">
        <v>402.6</v>
      </c>
      <c r="AB51" s="117" t="s">
        <v>141</v>
      </c>
      <c r="AC51" s="117">
        <v>31.848700000000001</v>
      </c>
      <c r="AD51" s="119">
        <v>11599.3</v>
      </c>
      <c r="AE51" s="119">
        <v>1222.99</v>
      </c>
      <c r="AF51" s="119">
        <v>12822.29</v>
      </c>
    </row>
    <row r="52" spans="1:32">
      <c r="A52" s="117">
        <v>411030</v>
      </c>
      <c r="B52" s="117">
        <v>411116167</v>
      </c>
      <c r="D52" s="117">
        <v>430156602</v>
      </c>
      <c r="E52" s="117" t="s">
        <v>150</v>
      </c>
      <c r="F52" s="117" t="s">
        <v>135</v>
      </c>
      <c r="G52" s="117">
        <v>212074161</v>
      </c>
      <c r="H52" s="117">
        <v>310246210</v>
      </c>
      <c r="I52" s="117">
        <v>1200179</v>
      </c>
      <c r="J52" s="117">
        <v>1300087</v>
      </c>
      <c r="K52" s="117">
        <v>1100080</v>
      </c>
      <c r="L52" s="118" t="s">
        <v>184</v>
      </c>
      <c r="M52" s="118" t="s">
        <v>137</v>
      </c>
      <c r="N52" s="118" t="s">
        <v>146</v>
      </c>
      <c r="O52" s="118" t="s">
        <v>49</v>
      </c>
      <c r="P52" s="118" t="s">
        <v>185</v>
      </c>
      <c r="Q52" s="118" t="s">
        <v>154</v>
      </c>
      <c r="S52" s="118" t="s">
        <v>186</v>
      </c>
      <c r="T52" s="118" t="s">
        <v>187</v>
      </c>
      <c r="U52" s="118">
        <v>2000007</v>
      </c>
      <c r="V52" s="118" t="s">
        <v>157</v>
      </c>
      <c r="W52" s="118" t="s">
        <v>190</v>
      </c>
      <c r="X52" s="118">
        <v>600</v>
      </c>
      <c r="Y52" s="119">
        <v>2391</v>
      </c>
      <c r="Z52" s="121">
        <v>714</v>
      </c>
      <c r="AA52" s="119">
        <v>3105</v>
      </c>
      <c r="AB52" s="117" t="s">
        <v>141</v>
      </c>
      <c r="AC52" s="117">
        <v>31.848700000000001</v>
      </c>
      <c r="AD52" s="119">
        <v>76150.240000000005</v>
      </c>
      <c r="AE52" s="119">
        <v>22739.97</v>
      </c>
      <c r="AF52" s="119">
        <v>98890.21</v>
      </c>
    </row>
    <row r="53" spans="1:32">
      <c r="A53" s="117">
        <v>411030</v>
      </c>
      <c r="B53" s="117">
        <v>411116168</v>
      </c>
      <c r="D53" s="117">
        <v>430156603</v>
      </c>
      <c r="E53" s="117" t="s">
        <v>150</v>
      </c>
      <c r="F53" s="117" t="s">
        <v>135</v>
      </c>
      <c r="G53" s="117">
        <v>212073860</v>
      </c>
      <c r="H53" s="117">
        <v>310246211</v>
      </c>
      <c r="I53" s="117">
        <v>1200179</v>
      </c>
      <c r="J53" s="117">
        <v>1300087</v>
      </c>
      <c r="K53" s="117">
        <v>1100080</v>
      </c>
      <c r="L53" s="118" t="s">
        <v>184</v>
      </c>
      <c r="M53" s="118" t="s">
        <v>137</v>
      </c>
      <c r="N53" s="118" t="s">
        <v>146</v>
      </c>
      <c r="O53" s="118" t="s">
        <v>49</v>
      </c>
      <c r="P53" s="118" t="s">
        <v>185</v>
      </c>
      <c r="Q53" s="118" t="s">
        <v>154</v>
      </c>
      <c r="S53" s="118" t="s">
        <v>186</v>
      </c>
      <c r="T53" s="118" t="s">
        <v>187</v>
      </c>
      <c r="U53" s="118">
        <v>2000007</v>
      </c>
      <c r="V53" s="118" t="s">
        <v>157</v>
      </c>
      <c r="W53" s="118" t="s">
        <v>190</v>
      </c>
      <c r="X53" s="118">
        <v>600</v>
      </c>
      <c r="Y53" s="119">
        <v>2391</v>
      </c>
      <c r="Z53" s="121">
        <v>714</v>
      </c>
      <c r="AA53" s="119">
        <v>3105</v>
      </c>
      <c r="AB53" s="117" t="s">
        <v>141</v>
      </c>
      <c r="AC53" s="117">
        <v>31.848700000000001</v>
      </c>
      <c r="AD53" s="119">
        <v>76150.240000000005</v>
      </c>
      <c r="AE53" s="119">
        <v>22739.97</v>
      </c>
      <c r="AF53" s="119">
        <v>98890.21</v>
      </c>
    </row>
    <row r="54" spans="1:32">
      <c r="A54" s="117">
        <v>411030</v>
      </c>
      <c r="B54" s="117">
        <v>411116169</v>
      </c>
      <c r="D54" s="117">
        <v>430156604</v>
      </c>
      <c r="E54" s="117" t="s">
        <v>150</v>
      </c>
      <c r="F54" s="117" t="s">
        <v>135</v>
      </c>
      <c r="G54" s="117">
        <v>212075276</v>
      </c>
      <c r="H54" s="117">
        <v>310246212</v>
      </c>
      <c r="I54" s="117">
        <v>1200179</v>
      </c>
      <c r="J54" s="117">
        <v>1300087</v>
      </c>
      <c r="K54" s="117">
        <v>1100080</v>
      </c>
      <c r="L54" s="118" t="s">
        <v>184</v>
      </c>
      <c r="M54" s="118" t="s">
        <v>137</v>
      </c>
      <c r="N54" s="118" t="s">
        <v>146</v>
      </c>
      <c r="O54" s="118" t="s">
        <v>49</v>
      </c>
      <c r="P54" s="118" t="s">
        <v>185</v>
      </c>
      <c r="Q54" s="118" t="s">
        <v>154</v>
      </c>
      <c r="S54" s="118" t="s">
        <v>186</v>
      </c>
      <c r="T54" s="118" t="s">
        <v>187</v>
      </c>
      <c r="U54" s="118">
        <v>2000007</v>
      </c>
      <c r="V54" s="118" t="s">
        <v>157</v>
      </c>
      <c r="W54" s="118" t="s">
        <v>191</v>
      </c>
      <c r="X54" s="119">
        <v>3600</v>
      </c>
      <c r="Y54" s="119">
        <v>7524</v>
      </c>
      <c r="Z54" s="121">
        <v>216</v>
      </c>
      <c r="AA54" s="119">
        <v>7740</v>
      </c>
      <c r="AB54" s="117" t="s">
        <v>141</v>
      </c>
      <c r="AC54" s="117">
        <v>31.848700000000001</v>
      </c>
      <c r="AD54" s="119">
        <v>239629.62</v>
      </c>
      <c r="AE54" s="119">
        <v>6879.32</v>
      </c>
      <c r="AF54" s="119">
        <v>246508.94</v>
      </c>
    </row>
    <row r="55" spans="1:32">
      <c r="A55" s="117">
        <v>411030</v>
      </c>
      <c r="B55" s="117">
        <v>411116170</v>
      </c>
      <c r="D55" s="117">
        <v>430156605</v>
      </c>
      <c r="E55" s="117" t="s">
        <v>150</v>
      </c>
      <c r="F55" s="117" t="s">
        <v>135</v>
      </c>
      <c r="G55" s="117">
        <v>212072615</v>
      </c>
      <c r="H55" s="117">
        <v>310246215</v>
      </c>
      <c r="I55" s="117">
        <v>1200179</v>
      </c>
      <c r="J55" s="117">
        <v>1300087</v>
      </c>
      <c r="K55" s="117">
        <v>1100080</v>
      </c>
      <c r="L55" s="118" t="s">
        <v>184</v>
      </c>
      <c r="M55" s="118" t="s">
        <v>137</v>
      </c>
      <c r="N55" s="118" t="s">
        <v>146</v>
      </c>
      <c r="O55" s="118" t="s">
        <v>49</v>
      </c>
      <c r="P55" s="118" t="s">
        <v>185</v>
      </c>
      <c r="Q55" s="118" t="s">
        <v>154</v>
      </c>
      <c r="S55" s="118" t="s">
        <v>186</v>
      </c>
      <c r="T55" s="118" t="s">
        <v>187</v>
      </c>
      <c r="U55" s="118">
        <v>2000007</v>
      </c>
      <c r="V55" s="118" t="s">
        <v>157</v>
      </c>
      <c r="W55" s="118" t="s">
        <v>192</v>
      </c>
      <c r="X55" s="119">
        <v>1872</v>
      </c>
      <c r="Y55" s="119">
        <v>7020</v>
      </c>
      <c r="Z55" s="121">
        <v>374.4</v>
      </c>
      <c r="AA55" s="119">
        <v>7394.4</v>
      </c>
      <c r="AB55" s="117" t="s">
        <v>141</v>
      </c>
      <c r="AC55" s="117">
        <v>31.848700000000001</v>
      </c>
      <c r="AD55" s="119">
        <v>223577.87</v>
      </c>
      <c r="AE55" s="119">
        <v>11924.15</v>
      </c>
      <c r="AF55" s="119">
        <v>235502.03</v>
      </c>
    </row>
    <row r="56" spans="1:32">
      <c r="A56" s="117">
        <v>411030</v>
      </c>
      <c r="B56" s="117">
        <v>411116171</v>
      </c>
      <c r="D56" s="117">
        <v>430156606</v>
      </c>
      <c r="E56" s="117" t="s">
        <v>150</v>
      </c>
      <c r="F56" s="117" t="s">
        <v>135</v>
      </c>
      <c r="G56" s="117">
        <v>212073027</v>
      </c>
      <c r="H56" s="117">
        <v>310246216</v>
      </c>
      <c r="I56" s="117">
        <v>1200179</v>
      </c>
      <c r="J56" s="117">
        <v>1300087</v>
      </c>
      <c r="K56" s="117">
        <v>1100080</v>
      </c>
      <c r="L56" s="118" t="s">
        <v>184</v>
      </c>
      <c r="M56" s="118" t="s">
        <v>137</v>
      </c>
      <c r="N56" s="118" t="s">
        <v>146</v>
      </c>
      <c r="O56" s="118" t="s">
        <v>49</v>
      </c>
      <c r="P56" s="118" t="s">
        <v>185</v>
      </c>
      <c r="Q56" s="118" t="s">
        <v>154</v>
      </c>
      <c r="S56" s="118" t="s">
        <v>186</v>
      </c>
      <c r="T56" s="118" t="s">
        <v>187</v>
      </c>
      <c r="U56" s="118">
        <v>2000007</v>
      </c>
      <c r="V56" s="118" t="s">
        <v>157</v>
      </c>
      <c r="W56" s="118" t="s">
        <v>193</v>
      </c>
      <c r="X56" s="119">
        <v>8112</v>
      </c>
      <c r="Y56" s="119">
        <v>30582.240000000002</v>
      </c>
      <c r="Z56" s="120">
        <v>1135.68</v>
      </c>
      <c r="AA56" s="119">
        <v>31717.919999999998</v>
      </c>
      <c r="AB56" s="117" t="s">
        <v>141</v>
      </c>
      <c r="AC56" s="117">
        <v>31.848700000000001</v>
      </c>
      <c r="AD56" s="119">
        <v>974004.59</v>
      </c>
      <c r="AE56" s="119">
        <v>36169.93</v>
      </c>
      <c r="AF56" s="119">
        <v>1010174.52</v>
      </c>
    </row>
    <row r="57" spans="1:32">
      <c r="A57" s="117">
        <v>411030</v>
      </c>
      <c r="B57" s="117">
        <v>411116172</v>
      </c>
      <c r="D57" s="117">
        <v>430156607</v>
      </c>
      <c r="E57" s="117" t="s">
        <v>150</v>
      </c>
      <c r="F57" s="117" t="s">
        <v>135</v>
      </c>
      <c r="G57" s="117">
        <v>212075287</v>
      </c>
      <c r="H57" s="117">
        <v>310246217</v>
      </c>
      <c r="I57" s="117">
        <v>1200179</v>
      </c>
      <c r="J57" s="117">
        <v>1300087</v>
      </c>
      <c r="K57" s="117">
        <v>1100080</v>
      </c>
      <c r="L57" s="118" t="s">
        <v>184</v>
      </c>
      <c r="M57" s="118" t="s">
        <v>137</v>
      </c>
      <c r="N57" s="118" t="s">
        <v>146</v>
      </c>
      <c r="O57" s="118" t="s">
        <v>49</v>
      </c>
      <c r="P57" s="118" t="s">
        <v>185</v>
      </c>
      <c r="Q57" s="118" t="s">
        <v>154</v>
      </c>
      <c r="S57" s="118" t="s">
        <v>186</v>
      </c>
      <c r="T57" s="118" t="s">
        <v>187</v>
      </c>
      <c r="U57" s="118">
        <v>2000007</v>
      </c>
      <c r="V57" s="118" t="s">
        <v>157</v>
      </c>
      <c r="W57" s="118" t="s">
        <v>194</v>
      </c>
      <c r="X57" s="119">
        <v>28800</v>
      </c>
      <c r="Y57" s="119">
        <v>55008</v>
      </c>
      <c r="Z57" s="120">
        <v>1728</v>
      </c>
      <c r="AA57" s="119">
        <v>56736</v>
      </c>
      <c r="AB57" s="117" t="s">
        <v>141</v>
      </c>
      <c r="AC57" s="117">
        <v>31.848700000000001</v>
      </c>
      <c r="AD57" s="119">
        <v>1751933.29</v>
      </c>
      <c r="AE57" s="119">
        <v>55034.55</v>
      </c>
      <c r="AF57" s="119">
        <v>1806967.84</v>
      </c>
    </row>
    <row r="58" spans="1:32">
      <c r="A58" s="117">
        <v>411030</v>
      </c>
      <c r="B58" s="117">
        <v>411116173</v>
      </c>
      <c r="D58" s="117">
        <v>430156608</v>
      </c>
      <c r="E58" s="117" t="s">
        <v>150</v>
      </c>
      <c r="F58" s="117" t="s">
        <v>135</v>
      </c>
      <c r="G58" s="117">
        <v>212075282</v>
      </c>
      <c r="H58" s="117">
        <v>310246213</v>
      </c>
      <c r="I58" s="117">
        <v>1200179</v>
      </c>
      <c r="J58" s="117">
        <v>1300087</v>
      </c>
      <c r="K58" s="117">
        <v>1100080</v>
      </c>
      <c r="L58" s="118" t="s">
        <v>184</v>
      </c>
      <c r="M58" s="118" t="s">
        <v>137</v>
      </c>
      <c r="N58" s="118" t="s">
        <v>146</v>
      </c>
      <c r="O58" s="118" t="s">
        <v>49</v>
      </c>
      <c r="P58" s="118" t="s">
        <v>185</v>
      </c>
      <c r="Q58" s="118" t="s">
        <v>154</v>
      </c>
      <c r="S58" s="118" t="s">
        <v>186</v>
      </c>
      <c r="T58" s="118" t="s">
        <v>187</v>
      </c>
      <c r="U58" s="118">
        <v>2000007</v>
      </c>
      <c r="V58" s="118" t="s">
        <v>157</v>
      </c>
      <c r="W58" s="118" t="s">
        <v>195</v>
      </c>
      <c r="X58" s="119">
        <v>4800</v>
      </c>
      <c r="Y58" s="119">
        <v>9744</v>
      </c>
      <c r="Z58" s="121">
        <v>288</v>
      </c>
      <c r="AA58" s="119">
        <v>10032</v>
      </c>
      <c r="AB58" s="117" t="s">
        <v>141</v>
      </c>
      <c r="AC58" s="117">
        <v>31.848700000000001</v>
      </c>
      <c r="AD58" s="119">
        <v>310333.73</v>
      </c>
      <c r="AE58" s="119">
        <v>9172.43</v>
      </c>
      <c r="AF58" s="119">
        <v>319506.15999999997</v>
      </c>
    </row>
    <row r="59" spans="1:32">
      <c r="A59" s="117">
        <v>411030</v>
      </c>
      <c r="B59" s="117">
        <v>411116174</v>
      </c>
      <c r="D59" s="117">
        <v>430156609</v>
      </c>
      <c r="E59" s="117" t="s">
        <v>150</v>
      </c>
      <c r="F59" s="117" t="s">
        <v>135</v>
      </c>
      <c r="G59" s="117">
        <v>212075279</v>
      </c>
      <c r="H59" s="117">
        <v>310246214</v>
      </c>
      <c r="I59" s="117">
        <v>1200179</v>
      </c>
      <c r="J59" s="117">
        <v>1300087</v>
      </c>
      <c r="K59" s="117">
        <v>1100080</v>
      </c>
      <c r="L59" s="118" t="s">
        <v>184</v>
      </c>
      <c r="M59" s="118" t="s">
        <v>137</v>
      </c>
      <c r="N59" s="118" t="s">
        <v>146</v>
      </c>
      <c r="O59" s="118" t="s">
        <v>49</v>
      </c>
      <c r="P59" s="118" t="s">
        <v>185</v>
      </c>
      <c r="Q59" s="118" t="s">
        <v>154</v>
      </c>
      <c r="S59" s="118" t="s">
        <v>186</v>
      </c>
      <c r="T59" s="118" t="s">
        <v>187</v>
      </c>
      <c r="U59" s="118">
        <v>2000007</v>
      </c>
      <c r="V59" s="118" t="s">
        <v>157</v>
      </c>
      <c r="W59" s="118" t="s">
        <v>195</v>
      </c>
      <c r="X59" s="119">
        <v>4800</v>
      </c>
      <c r="Y59" s="119">
        <v>9744</v>
      </c>
      <c r="Z59" s="121">
        <v>288</v>
      </c>
      <c r="AA59" s="119">
        <v>10032</v>
      </c>
      <c r="AB59" s="117" t="s">
        <v>141</v>
      </c>
      <c r="AC59" s="117">
        <v>31.848700000000001</v>
      </c>
      <c r="AD59" s="119">
        <v>310333.73</v>
      </c>
      <c r="AE59" s="119">
        <v>9172.43</v>
      </c>
      <c r="AF59" s="119">
        <v>319506.15999999997</v>
      </c>
    </row>
    <row r="60" spans="1:32">
      <c r="A60" s="117">
        <v>411030</v>
      </c>
      <c r="B60" s="117">
        <v>411116183</v>
      </c>
      <c r="D60" s="117">
        <v>430156625</v>
      </c>
      <c r="E60" s="117" t="s">
        <v>150</v>
      </c>
      <c r="F60" s="117" t="s">
        <v>135</v>
      </c>
      <c r="G60" s="117">
        <v>212072848</v>
      </c>
      <c r="H60" s="117">
        <v>310246176</v>
      </c>
      <c r="I60" s="117">
        <v>1200339</v>
      </c>
      <c r="J60" s="117">
        <v>1300079</v>
      </c>
      <c r="K60" s="117">
        <v>1100067</v>
      </c>
      <c r="L60" s="118" t="s">
        <v>196</v>
      </c>
      <c r="M60" s="118" t="s">
        <v>137</v>
      </c>
      <c r="N60" s="118" t="s">
        <v>146</v>
      </c>
      <c r="O60" s="118" t="s">
        <v>49</v>
      </c>
      <c r="P60" s="118" t="s">
        <v>197</v>
      </c>
      <c r="Q60" s="118" t="s">
        <v>154</v>
      </c>
      <c r="S60" s="118" t="s">
        <v>198</v>
      </c>
      <c r="T60" s="118" t="s">
        <v>199</v>
      </c>
      <c r="U60" s="118">
        <v>2000007</v>
      </c>
      <c r="V60" s="118" t="s">
        <v>157</v>
      </c>
      <c r="W60" s="118" t="s">
        <v>200</v>
      </c>
      <c r="X60" s="118">
        <v>200</v>
      </c>
      <c r="Y60" s="119">
        <v>2068</v>
      </c>
      <c r="Z60" s="121">
        <v>582</v>
      </c>
      <c r="AA60" s="119">
        <v>2650</v>
      </c>
      <c r="AB60" s="117" t="s">
        <v>141</v>
      </c>
      <c r="AC60" s="117">
        <v>31.848700000000001</v>
      </c>
      <c r="AD60" s="119">
        <v>65863.11</v>
      </c>
      <c r="AE60" s="119">
        <v>18535.939999999999</v>
      </c>
      <c r="AF60" s="119">
        <v>84399.06</v>
      </c>
    </row>
    <row r="61" spans="1:32">
      <c r="A61" s="117">
        <v>411030</v>
      </c>
      <c r="B61" s="117">
        <v>411116184</v>
      </c>
      <c r="D61" s="117">
        <v>430156626</v>
      </c>
      <c r="E61" s="117" t="s">
        <v>150</v>
      </c>
      <c r="F61" s="117" t="s">
        <v>135</v>
      </c>
      <c r="G61" s="117">
        <v>212073098</v>
      </c>
      <c r="H61" s="117">
        <v>310246177</v>
      </c>
      <c r="I61" s="117">
        <v>1200339</v>
      </c>
      <c r="J61" s="117">
        <v>1300079</v>
      </c>
      <c r="K61" s="117">
        <v>1100067</v>
      </c>
      <c r="L61" s="118" t="s">
        <v>196</v>
      </c>
      <c r="M61" s="118" t="s">
        <v>137</v>
      </c>
      <c r="N61" s="118" t="s">
        <v>146</v>
      </c>
      <c r="O61" s="118" t="s">
        <v>49</v>
      </c>
      <c r="P61" s="118" t="s">
        <v>197</v>
      </c>
      <c r="Q61" s="118" t="s">
        <v>154</v>
      </c>
      <c r="S61" s="118" t="s">
        <v>198</v>
      </c>
      <c r="T61" s="118" t="s">
        <v>199</v>
      </c>
      <c r="U61" s="118">
        <v>2000007</v>
      </c>
      <c r="V61" s="118" t="s">
        <v>157</v>
      </c>
      <c r="W61" s="118" t="s">
        <v>201</v>
      </c>
      <c r="X61" s="118">
        <v>60</v>
      </c>
      <c r="Y61" s="119">
        <v>3396.6</v>
      </c>
      <c r="Z61" s="121">
        <v>246</v>
      </c>
      <c r="AA61" s="119">
        <v>3642.6</v>
      </c>
      <c r="AB61" s="117" t="s">
        <v>141</v>
      </c>
      <c r="AC61" s="117">
        <v>31.848700000000001</v>
      </c>
      <c r="AD61" s="119">
        <v>108177.29</v>
      </c>
      <c r="AE61" s="119">
        <v>7834.78</v>
      </c>
      <c r="AF61" s="119">
        <v>116012.07</v>
      </c>
    </row>
    <row r="62" spans="1:32">
      <c r="A62" s="117">
        <v>411030</v>
      </c>
      <c r="B62" s="117">
        <v>411116185</v>
      </c>
      <c r="D62" s="117">
        <v>430156627</v>
      </c>
      <c r="E62" s="117" t="s">
        <v>150</v>
      </c>
      <c r="F62" s="117" t="s">
        <v>135</v>
      </c>
      <c r="G62" s="117">
        <v>212073554</v>
      </c>
      <c r="H62" s="117">
        <v>310246178</v>
      </c>
      <c r="I62" s="117">
        <v>1200339</v>
      </c>
      <c r="J62" s="117">
        <v>1300079</v>
      </c>
      <c r="K62" s="117">
        <v>1100067</v>
      </c>
      <c r="L62" s="118" t="s">
        <v>196</v>
      </c>
      <c r="M62" s="118" t="s">
        <v>137</v>
      </c>
      <c r="N62" s="118" t="s">
        <v>146</v>
      </c>
      <c r="O62" s="118" t="s">
        <v>49</v>
      </c>
      <c r="P62" s="118" t="s">
        <v>197</v>
      </c>
      <c r="Q62" s="118" t="s">
        <v>154</v>
      </c>
      <c r="S62" s="118" t="s">
        <v>198</v>
      </c>
      <c r="T62" s="118" t="s">
        <v>199</v>
      </c>
      <c r="U62" s="118">
        <v>2000007</v>
      </c>
      <c r="V62" s="118" t="s">
        <v>157</v>
      </c>
      <c r="W62" s="118" t="s">
        <v>202</v>
      </c>
      <c r="X62" s="118">
        <v>24</v>
      </c>
      <c r="Y62" s="119">
        <v>15424.08</v>
      </c>
      <c r="Z62" s="121">
        <v>152.63999999999999</v>
      </c>
      <c r="AA62" s="119">
        <v>15576.72</v>
      </c>
      <c r="AB62" s="117" t="s">
        <v>141</v>
      </c>
      <c r="AC62" s="117">
        <v>31.848700000000001</v>
      </c>
      <c r="AD62" s="119">
        <v>491236.9</v>
      </c>
      <c r="AE62" s="119">
        <v>4861.3900000000003</v>
      </c>
      <c r="AF62" s="119">
        <v>496098.28</v>
      </c>
    </row>
    <row r="63" spans="1:32">
      <c r="A63" s="117">
        <v>411030</v>
      </c>
      <c r="B63" s="117">
        <v>411116186</v>
      </c>
      <c r="D63" s="117">
        <v>430156628</v>
      </c>
      <c r="E63" s="117" t="s">
        <v>150</v>
      </c>
      <c r="F63" s="117" t="s">
        <v>135</v>
      </c>
      <c r="G63" s="117">
        <v>212073099</v>
      </c>
      <c r="H63" s="117">
        <v>310246180</v>
      </c>
      <c r="I63" s="117">
        <v>1200339</v>
      </c>
      <c r="J63" s="117">
        <v>1300079</v>
      </c>
      <c r="K63" s="117">
        <v>1100067</v>
      </c>
      <c r="L63" s="118" t="s">
        <v>196</v>
      </c>
      <c r="M63" s="118" t="s">
        <v>137</v>
      </c>
      <c r="N63" s="118" t="s">
        <v>146</v>
      </c>
      <c r="O63" s="118" t="s">
        <v>49</v>
      </c>
      <c r="P63" s="118" t="s">
        <v>197</v>
      </c>
      <c r="Q63" s="118" t="s">
        <v>154</v>
      </c>
      <c r="S63" s="118" t="s">
        <v>198</v>
      </c>
      <c r="T63" s="118" t="s">
        <v>199</v>
      </c>
      <c r="U63" s="118">
        <v>2000007</v>
      </c>
      <c r="V63" s="118" t="s">
        <v>157</v>
      </c>
      <c r="W63" s="118" t="s">
        <v>203</v>
      </c>
      <c r="X63" s="118">
        <v>59</v>
      </c>
      <c r="Y63" s="119">
        <v>26207.8</v>
      </c>
      <c r="Z63" s="121">
        <v>396.48</v>
      </c>
      <c r="AA63" s="119">
        <v>26604.28</v>
      </c>
      <c r="AB63" s="117" t="s">
        <v>141</v>
      </c>
      <c r="AC63" s="117">
        <v>31.848700000000001</v>
      </c>
      <c r="AD63" s="119">
        <v>834684.36</v>
      </c>
      <c r="AE63" s="119">
        <v>12627.37</v>
      </c>
      <c r="AF63" s="119">
        <v>847311.73</v>
      </c>
    </row>
    <row r="64" spans="1:32">
      <c r="A64" s="117">
        <v>411030</v>
      </c>
      <c r="B64" s="117">
        <v>411116187</v>
      </c>
      <c r="D64" s="117">
        <v>430156629</v>
      </c>
      <c r="E64" s="117" t="s">
        <v>150</v>
      </c>
      <c r="F64" s="117" t="s">
        <v>135</v>
      </c>
      <c r="G64" s="117">
        <v>212074167</v>
      </c>
      <c r="H64" s="117">
        <v>310246179</v>
      </c>
      <c r="I64" s="117">
        <v>1100100</v>
      </c>
      <c r="J64" s="117">
        <v>1300098</v>
      </c>
      <c r="K64" s="117">
        <v>1100100</v>
      </c>
      <c r="L64" s="118" t="s">
        <v>196</v>
      </c>
      <c r="M64" s="118" t="s">
        <v>137</v>
      </c>
      <c r="N64" s="118" t="s">
        <v>146</v>
      </c>
      <c r="O64" s="118" t="s">
        <v>49</v>
      </c>
      <c r="P64" s="118" t="s">
        <v>197</v>
      </c>
      <c r="Q64" s="118" t="s">
        <v>154</v>
      </c>
      <c r="S64" s="118" t="s">
        <v>204</v>
      </c>
      <c r="T64" s="118" t="s">
        <v>199</v>
      </c>
      <c r="U64" s="118">
        <v>2000007</v>
      </c>
      <c r="V64" s="118" t="s">
        <v>157</v>
      </c>
      <c r="W64" s="118" t="s">
        <v>205</v>
      </c>
      <c r="X64" s="118">
        <v>600</v>
      </c>
      <c r="Y64" s="119">
        <v>89796</v>
      </c>
      <c r="Z64" s="120">
        <v>2850</v>
      </c>
      <c r="AA64" s="119">
        <v>92646</v>
      </c>
      <c r="AB64" s="117" t="s">
        <v>141</v>
      </c>
      <c r="AC64" s="117">
        <v>31.848700000000001</v>
      </c>
      <c r="AD64" s="119">
        <v>2859885.87</v>
      </c>
      <c r="AE64" s="119">
        <v>90768.8</v>
      </c>
      <c r="AF64" s="119">
        <v>2950654.66</v>
      </c>
    </row>
    <row r="65" spans="1:32">
      <c r="A65" s="117">
        <v>411030</v>
      </c>
      <c r="B65" s="117">
        <v>411116188</v>
      </c>
      <c r="D65" s="117">
        <v>430156630</v>
      </c>
      <c r="E65" s="117" t="s">
        <v>150</v>
      </c>
      <c r="F65" s="117" t="s">
        <v>135</v>
      </c>
      <c r="G65" s="117">
        <v>212074471</v>
      </c>
      <c r="H65" s="117">
        <v>310246241</v>
      </c>
      <c r="I65" s="117">
        <v>1100100</v>
      </c>
      <c r="J65" s="117">
        <v>1300098</v>
      </c>
      <c r="K65" s="117">
        <v>1100100</v>
      </c>
      <c r="L65" s="118" t="s">
        <v>196</v>
      </c>
      <c r="M65" s="118" t="s">
        <v>137</v>
      </c>
      <c r="N65" s="118" t="s">
        <v>146</v>
      </c>
      <c r="O65" s="118" t="s">
        <v>49</v>
      </c>
      <c r="P65" s="118" t="s">
        <v>197</v>
      </c>
      <c r="Q65" s="118" t="s">
        <v>154</v>
      </c>
      <c r="S65" s="118" t="s">
        <v>204</v>
      </c>
      <c r="T65" s="118" t="s">
        <v>199</v>
      </c>
      <c r="U65" s="118">
        <v>2000007</v>
      </c>
      <c r="V65" s="118" t="s">
        <v>157</v>
      </c>
      <c r="W65" s="118" t="s">
        <v>206</v>
      </c>
      <c r="X65" s="118">
        <v>18</v>
      </c>
      <c r="Y65" s="119">
        <v>1333.8</v>
      </c>
      <c r="Z65" s="121">
        <v>85.5</v>
      </c>
      <c r="AA65" s="119">
        <v>1419.3</v>
      </c>
      <c r="AB65" s="117" t="s">
        <v>141</v>
      </c>
      <c r="AC65" s="117">
        <v>31.848700000000001</v>
      </c>
      <c r="AD65" s="119">
        <v>42479.8</v>
      </c>
      <c r="AE65" s="119">
        <v>2723.06</v>
      </c>
      <c r="AF65" s="119">
        <v>45202.86</v>
      </c>
    </row>
    <row r="66" spans="1:32">
      <c r="A66" s="117">
        <v>411030</v>
      </c>
      <c r="B66" s="117">
        <v>411116189</v>
      </c>
      <c r="D66" s="117">
        <v>430156631</v>
      </c>
      <c r="E66" s="117" t="s">
        <v>150</v>
      </c>
      <c r="F66" s="117" t="s">
        <v>135</v>
      </c>
      <c r="G66" s="117">
        <v>212074989</v>
      </c>
      <c r="H66" s="117">
        <v>310246242</v>
      </c>
      <c r="I66" s="117">
        <v>1100100</v>
      </c>
      <c r="J66" s="117">
        <v>1300098</v>
      </c>
      <c r="K66" s="117">
        <v>1100100</v>
      </c>
      <c r="L66" s="118" t="s">
        <v>196</v>
      </c>
      <c r="M66" s="118" t="s">
        <v>137</v>
      </c>
      <c r="N66" s="118" t="s">
        <v>146</v>
      </c>
      <c r="O66" s="118" t="s">
        <v>45</v>
      </c>
      <c r="P66" s="118" t="s">
        <v>197</v>
      </c>
      <c r="Q66" s="118" t="s">
        <v>154</v>
      </c>
      <c r="S66" s="118" t="s">
        <v>204</v>
      </c>
      <c r="T66" s="118" t="s">
        <v>199</v>
      </c>
      <c r="U66" s="118">
        <v>2000007</v>
      </c>
      <c r="V66" s="118" t="s">
        <v>157</v>
      </c>
      <c r="W66" s="118" t="s">
        <v>206</v>
      </c>
      <c r="X66" s="118">
        <v>62</v>
      </c>
      <c r="Y66" s="119">
        <v>4594.2</v>
      </c>
      <c r="Z66" s="121">
        <v>294.5</v>
      </c>
      <c r="AA66" s="119">
        <v>4888.7</v>
      </c>
      <c r="AB66" s="117" t="s">
        <v>141</v>
      </c>
      <c r="AC66" s="117">
        <v>31.848700000000001</v>
      </c>
      <c r="AD66" s="119">
        <v>146319.29999999999</v>
      </c>
      <c r="AE66" s="119">
        <v>9379.44</v>
      </c>
      <c r="AF66" s="119">
        <v>155698.74</v>
      </c>
    </row>
    <row r="67" spans="1:32">
      <c r="A67" s="117">
        <v>411030</v>
      </c>
      <c r="B67" s="117">
        <v>411116211</v>
      </c>
      <c r="D67" s="117">
        <v>430156658</v>
      </c>
      <c r="E67" s="117" t="s">
        <v>207</v>
      </c>
      <c r="F67" s="117" t="s">
        <v>135</v>
      </c>
      <c r="G67" s="117">
        <v>212070013</v>
      </c>
      <c r="H67" s="117">
        <v>310245839</v>
      </c>
      <c r="I67" s="117">
        <v>1200574</v>
      </c>
      <c r="J67" s="117">
        <v>1100128</v>
      </c>
      <c r="K67" s="117">
        <v>1100128</v>
      </c>
      <c r="L67" s="118" t="s">
        <v>151</v>
      </c>
      <c r="M67" s="118" t="s">
        <v>152</v>
      </c>
      <c r="N67" s="118" t="s">
        <v>146</v>
      </c>
      <c r="O67" s="118" t="s">
        <v>45</v>
      </c>
      <c r="U67" s="118">
        <v>2000007</v>
      </c>
      <c r="V67" s="118" t="s">
        <v>157</v>
      </c>
      <c r="W67" s="118" t="s">
        <v>158</v>
      </c>
      <c r="X67" s="118">
        <v>300</v>
      </c>
      <c r="Y67" s="119">
        <v>13503</v>
      </c>
      <c r="Z67" s="120">
        <v>2652</v>
      </c>
      <c r="AA67" s="119">
        <v>16155</v>
      </c>
      <c r="AB67" s="117" t="s">
        <v>141</v>
      </c>
      <c r="AC67" s="117">
        <v>31.848700000000001</v>
      </c>
      <c r="AD67" s="119">
        <v>430053</v>
      </c>
      <c r="AE67" s="119">
        <v>84462.75</v>
      </c>
      <c r="AF67" s="119">
        <v>514515.75</v>
      </c>
    </row>
    <row r="68" spans="1:32">
      <c r="A68" s="117">
        <v>411030</v>
      </c>
      <c r="B68" s="117">
        <v>411116212</v>
      </c>
      <c r="D68" s="117">
        <v>430156659</v>
      </c>
      <c r="E68" s="117" t="s">
        <v>207</v>
      </c>
      <c r="F68" s="117" t="s">
        <v>135</v>
      </c>
      <c r="G68" s="117">
        <v>212070013</v>
      </c>
      <c r="H68" s="117">
        <v>310245841</v>
      </c>
      <c r="I68" s="117">
        <v>1200574</v>
      </c>
      <c r="J68" s="117">
        <v>1100128</v>
      </c>
      <c r="K68" s="117">
        <v>1100128</v>
      </c>
      <c r="L68" s="118" t="s">
        <v>151</v>
      </c>
      <c r="M68" s="118" t="s">
        <v>152</v>
      </c>
      <c r="N68" s="118" t="s">
        <v>146</v>
      </c>
      <c r="O68" s="118" t="s">
        <v>45</v>
      </c>
      <c r="U68" s="118">
        <v>2000007</v>
      </c>
      <c r="V68" s="118" t="s">
        <v>157</v>
      </c>
      <c r="W68" s="118" t="s">
        <v>158</v>
      </c>
      <c r="X68" s="118">
        <v>400</v>
      </c>
      <c r="Y68" s="119">
        <v>18004</v>
      </c>
      <c r="Z68" s="120">
        <v>3536</v>
      </c>
      <c r="AA68" s="119">
        <v>21540</v>
      </c>
      <c r="AB68" s="117" t="s">
        <v>141</v>
      </c>
      <c r="AC68" s="117">
        <v>31.848700000000001</v>
      </c>
      <c r="AD68" s="119">
        <v>573403.99</v>
      </c>
      <c r="AE68" s="119">
        <v>112617</v>
      </c>
      <c r="AF68" s="119">
        <v>686021</v>
      </c>
    </row>
    <row r="69" spans="1:32">
      <c r="A69" s="117">
        <v>411030</v>
      </c>
      <c r="B69" s="117">
        <v>411116213</v>
      </c>
      <c r="D69" s="117">
        <v>430156660</v>
      </c>
      <c r="E69" s="117" t="s">
        <v>207</v>
      </c>
      <c r="F69" s="117" t="s">
        <v>135</v>
      </c>
      <c r="G69" s="117">
        <v>212070028</v>
      </c>
      <c r="H69" s="117">
        <v>310245843</v>
      </c>
      <c r="I69" s="117">
        <v>1200574</v>
      </c>
      <c r="J69" s="117">
        <v>1100128</v>
      </c>
      <c r="K69" s="117">
        <v>1100128</v>
      </c>
      <c r="L69" s="118" t="s">
        <v>151</v>
      </c>
      <c r="M69" s="118" t="s">
        <v>152</v>
      </c>
      <c r="N69" s="118" t="s">
        <v>138</v>
      </c>
      <c r="O69" s="118" t="s">
        <v>45</v>
      </c>
      <c r="U69" s="118">
        <v>5000142</v>
      </c>
      <c r="V69" s="118" t="s">
        <v>148</v>
      </c>
      <c r="W69" s="118" t="s">
        <v>160</v>
      </c>
      <c r="X69" s="118">
        <v>400</v>
      </c>
      <c r="Y69" s="119">
        <v>9708</v>
      </c>
      <c r="Z69" s="121">
        <v>576</v>
      </c>
      <c r="AA69" s="119">
        <v>10284</v>
      </c>
      <c r="AB69" s="117" t="s">
        <v>141</v>
      </c>
      <c r="AC69" s="117">
        <v>31.848700000000001</v>
      </c>
      <c r="AD69" s="119">
        <v>309187.18</v>
      </c>
      <c r="AE69" s="119">
        <v>18344.849999999999</v>
      </c>
      <c r="AF69" s="119">
        <v>327532.03000000003</v>
      </c>
    </row>
    <row r="70" spans="1:32">
      <c r="A70" s="117">
        <v>411030</v>
      </c>
      <c r="B70" s="117">
        <v>411116214</v>
      </c>
      <c r="D70" s="117">
        <v>430156662</v>
      </c>
      <c r="E70" s="117" t="s">
        <v>207</v>
      </c>
      <c r="F70" s="117" t="s">
        <v>135</v>
      </c>
      <c r="G70" s="117">
        <v>212070654</v>
      </c>
      <c r="H70" s="117">
        <v>310245845</v>
      </c>
      <c r="I70" s="117">
        <v>1200574</v>
      </c>
      <c r="J70" s="117">
        <v>1100128</v>
      </c>
      <c r="K70" s="117">
        <v>1100128</v>
      </c>
      <c r="L70" s="118" t="s">
        <v>151</v>
      </c>
      <c r="M70" s="118" t="s">
        <v>152</v>
      </c>
      <c r="N70" s="118" t="s">
        <v>138</v>
      </c>
      <c r="O70" s="118" t="s">
        <v>45</v>
      </c>
      <c r="U70" s="118">
        <v>5000142</v>
      </c>
      <c r="V70" s="118" t="s">
        <v>148</v>
      </c>
      <c r="W70" s="118" t="s">
        <v>160</v>
      </c>
      <c r="X70" s="118">
        <v>500</v>
      </c>
      <c r="Y70" s="119">
        <v>12135</v>
      </c>
      <c r="Z70" s="121">
        <v>720</v>
      </c>
      <c r="AA70" s="119">
        <v>12855</v>
      </c>
      <c r="AB70" s="117" t="s">
        <v>141</v>
      </c>
      <c r="AC70" s="117">
        <v>31.848700000000001</v>
      </c>
      <c r="AD70" s="119">
        <v>386483.97</v>
      </c>
      <c r="AE70" s="119">
        <v>22931.06</v>
      </c>
      <c r="AF70" s="119">
        <v>409415.04</v>
      </c>
    </row>
    <row r="71" spans="1:32">
      <c r="A71" s="117">
        <v>411030</v>
      </c>
      <c r="B71" s="117">
        <v>411116215</v>
      </c>
      <c r="D71" s="117">
        <v>430156664</v>
      </c>
      <c r="E71" s="117" t="s">
        <v>207</v>
      </c>
      <c r="F71" s="117" t="s">
        <v>135</v>
      </c>
      <c r="G71" s="117">
        <v>212070655</v>
      </c>
      <c r="H71" s="117">
        <v>310245847</v>
      </c>
      <c r="I71" s="117">
        <v>1200574</v>
      </c>
      <c r="J71" s="117">
        <v>1100128</v>
      </c>
      <c r="K71" s="117">
        <v>1100128</v>
      </c>
      <c r="L71" s="118" t="s">
        <v>151</v>
      </c>
      <c r="M71" s="118" t="s">
        <v>152</v>
      </c>
      <c r="N71" s="118" t="s">
        <v>138</v>
      </c>
      <c r="O71" s="118" t="s">
        <v>45</v>
      </c>
      <c r="U71" s="118">
        <v>5000142</v>
      </c>
      <c r="V71" s="118" t="s">
        <v>148</v>
      </c>
      <c r="W71" s="118" t="s">
        <v>160</v>
      </c>
      <c r="X71" s="118">
        <v>500</v>
      </c>
      <c r="Y71" s="119">
        <v>12135</v>
      </c>
      <c r="Z71" s="121">
        <v>720</v>
      </c>
      <c r="AA71" s="119">
        <v>12855</v>
      </c>
      <c r="AB71" s="117" t="s">
        <v>141</v>
      </c>
      <c r="AC71" s="117">
        <v>31.848700000000001</v>
      </c>
      <c r="AD71" s="119">
        <v>386483.97</v>
      </c>
      <c r="AE71" s="119">
        <v>22931.06</v>
      </c>
      <c r="AF71" s="119">
        <v>409415.04</v>
      </c>
    </row>
    <row r="72" spans="1:32">
      <c r="A72" s="117">
        <v>411030</v>
      </c>
      <c r="B72" s="117">
        <v>411116216</v>
      </c>
      <c r="D72" s="117">
        <v>430156665</v>
      </c>
      <c r="E72" s="117" t="s">
        <v>207</v>
      </c>
      <c r="F72" s="117" t="s">
        <v>135</v>
      </c>
      <c r="G72" s="117">
        <v>212070655</v>
      </c>
      <c r="H72" s="117">
        <v>310245848</v>
      </c>
      <c r="I72" s="117">
        <v>1200574</v>
      </c>
      <c r="J72" s="117">
        <v>1100128</v>
      </c>
      <c r="K72" s="117">
        <v>1100128</v>
      </c>
      <c r="L72" s="118" t="s">
        <v>151</v>
      </c>
      <c r="M72" s="118" t="s">
        <v>152</v>
      </c>
      <c r="N72" s="118" t="s">
        <v>138</v>
      </c>
      <c r="O72" s="118" t="s">
        <v>45</v>
      </c>
      <c r="U72" s="118">
        <v>5000142</v>
      </c>
      <c r="V72" s="118" t="s">
        <v>148</v>
      </c>
      <c r="W72" s="118" t="s">
        <v>160</v>
      </c>
      <c r="X72" s="118">
        <v>500</v>
      </c>
      <c r="Y72" s="119">
        <v>12135</v>
      </c>
      <c r="Z72" s="121">
        <v>720</v>
      </c>
      <c r="AA72" s="119">
        <v>12855</v>
      </c>
      <c r="AB72" s="117" t="s">
        <v>141</v>
      </c>
      <c r="AC72" s="117">
        <v>31.848700000000001</v>
      </c>
      <c r="AD72" s="119">
        <v>386483.97</v>
      </c>
      <c r="AE72" s="119">
        <v>22931.06</v>
      </c>
      <c r="AF72" s="119">
        <v>409415.04</v>
      </c>
    </row>
    <row r="73" spans="1:32">
      <c r="A73" s="117">
        <v>411030</v>
      </c>
      <c r="B73" s="117">
        <v>411116217</v>
      </c>
      <c r="D73" s="117">
        <v>430156663</v>
      </c>
      <c r="E73" s="117" t="s">
        <v>207</v>
      </c>
      <c r="F73" s="117" t="s">
        <v>135</v>
      </c>
      <c r="G73" s="117">
        <v>212070651</v>
      </c>
      <c r="H73" s="117">
        <v>310245846</v>
      </c>
      <c r="I73" s="117">
        <v>1200574</v>
      </c>
      <c r="J73" s="117">
        <v>1100128</v>
      </c>
      <c r="K73" s="117">
        <v>1100128</v>
      </c>
      <c r="L73" s="118" t="s">
        <v>151</v>
      </c>
      <c r="M73" s="118" t="s">
        <v>152</v>
      </c>
      <c r="N73" s="118" t="s">
        <v>138</v>
      </c>
      <c r="O73" s="118" t="s">
        <v>45</v>
      </c>
      <c r="U73" s="118">
        <v>5000142</v>
      </c>
      <c r="V73" s="118" t="s">
        <v>148</v>
      </c>
      <c r="W73" s="118" t="s">
        <v>158</v>
      </c>
      <c r="X73" s="118">
        <v>735</v>
      </c>
      <c r="Y73" s="119">
        <v>33082.35</v>
      </c>
      <c r="Z73" s="120">
        <v>1109.8499999999999</v>
      </c>
      <c r="AA73" s="119">
        <v>34192.199999999997</v>
      </c>
      <c r="AB73" s="117" t="s">
        <v>141</v>
      </c>
      <c r="AC73" s="117">
        <v>31.848700000000001</v>
      </c>
      <c r="AD73" s="119">
        <v>1053629.8400000001</v>
      </c>
      <c r="AE73" s="119">
        <v>35347.279999999999</v>
      </c>
      <c r="AF73" s="119">
        <v>1088977.1200000001</v>
      </c>
    </row>
    <row r="74" spans="1:32">
      <c r="A74" s="117">
        <v>411030</v>
      </c>
      <c r="B74" s="117">
        <v>411116234</v>
      </c>
      <c r="D74" s="117">
        <v>430156686</v>
      </c>
      <c r="E74" s="117" t="s">
        <v>208</v>
      </c>
      <c r="F74" s="117" t="s">
        <v>135</v>
      </c>
      <c r="G74" s="117">
        <v>212075835</v>
      </c>
      <c r="H74" s="117">
        <v>310246291</v>
      </c>
      <c r="I74" s="117">
        <v>1200555</v>
      </c>
      <c r="J74" s="117">
        <v>1100017</v>
      </c>
      <c r="K74" s="117">
        <v>1100017</v>
      </c>
      <c r="L74" s="118" t="s">
        <v>136</v>
      </c>
      <c r="M74" s="118" t="s">
        <v>137</v>
      </c>
      <c r="N74" s="118" t="s">
        <v>146</v>
      </c>
      <c r="O74" s="118" t="s">
        <v>45</v>
      </c>
      <c r="U74" s="118">
        <v>2000010</v>
      </c>
      <c r="V74" s="118" t="s">
        <v>181</v>
      </c>
      <c r="W74" s="118" t="s">
        <v>209</v>
      </c>
      <c r="X74" s="118">
        <v>88</v>
      </c>
      <c r="Y74" s="119">
        <v>41053.760000000002</v>
      </c>
      <c r="Z74" s="120">
        <v>2478.08</v>
      </c>
      <c r="AA74" s="119">
        <v>43531.839999999997</v>
      </c>
      <c r="AB74" s="117" t="s">
        <v>141</v>
      </c>
      <c r="AC74" s="117">
        <v>31.995999999999999</v>
      </c>
      <c r="AD74" s="119">
        <v>1313556.1000000001</v>
      </c>
      <c r="AE74" s="119">
        <v>79288.649999999994</v>
      </c>
      <c r="AF74" s="119">
        <v>1392844.75</v>
      </c>
    </row>
    <row r="75" spans="1:32">
      <c r="A75" s="117">
        <v>411030</v>
      </c>
      <c r="B75" s="117">
        <v>411116235</v>
      </c>
      <c r="D75" s="117">
        <v>430156687</v>
      </c>
      <c r="E75" s="117" t="s">
        <v>208</v>
      </c>
      <c r="F75" s="117" t="s">
        <v>135</v>
      </c>
      <c r="G75" s="117">
        <v>212075248</v>
      </c>
      <c r="H75" s="117">
        <v>310246289</v>
      </c>
      <c r="I75" s="117">
        <v>1200555</v>
      </c>
      <c r="J75" s="117">
        <v>1100017</v>
      </c>
      <c r="K75" s="117">
        <v>1100017</v>
      </c>
      <c r="L75" s="118" t="s">
        <v>136</v>
      </c>
      <c r="M75" s="118" t="s">
        <v>137</v>
      </c>
      <c r="N75" s="118" t="s">
        <v>146</v>
      </c>
      <c r="O75" s="118" t="s">
        <v>45</v>
      </c>
      <c r="U75" s="118">
        <v>2000010</v>
      </c>
      <c r="V75" s="118" t="s">
        <v>181</v>
      </c>
      <c r="W75" s="118" t="s">
        <v>209</v>
      </c>
      <c r="X75" s="118">
        <v>14</v>
      </c>
      <c r="Y75" s="119">
        <v>6531.28</v>
      </c>
      <c r="Z75" s="121">
        <v>394.24</v>
      </c>
      <c r="AA75" s="119">
        <v>6925.52</v>
      </c>
      <c r="AB75" s="117" t="s">
        <v>141</v>
      </c>
      <c r="AC75" s="117">
        <v>31.995999999999999</v>
      </c>
      <c r="AD75" s="119">
        <v>208974.83</v>
      </c>
      <c r="AE75" s="119">
        <v>12614.1</v>
      </c>
      <c r="AF75" s="119">
        <v>221588.94</v>
      </c>
    </row>
    <row r="76" spans="1:32">
      <c r="A76" s="117">
        <v>411030</v>
      </c>
      <c r="B76" s="117">
        <v>411116235</v>
      </c>
      <c r="D76" s="117">
        <v>430156687</v>
      </c>
      <c r="E76" s="117" t="s">
        <v>208</v>
      </c>
      <c r="F76" s="117" t="s">
        <v>135</v>
      </c>
      <c r="G76" s="117">
        <v>212075247</v>
      </c>
      <c r="H76" s="117">
        <v>310246290</v>
      </c>
      <c r="I76" s="117">
        <v>1200555</v>
      </c>
      <c r="J76" s="117">
        <v>1100017</v>
      </c>
      <c r="K76" s="117">
        <v>1100017</v>
      </c>
      <c r="L76" s="118" t="s">
        <v>136</v>
      </c>
      <c r="M76" s="118" t="s">
        <v>137</v>
      </c>
      <c r="N76" s="118" t="s">
        <v>146</v>
      </c>
      <c r="O76" s="118" t="s">
        <v>45</v>
      </c>
      <c r="U76" s="118">
        <v>2000010</v>
      </c>
      <c r="V76" s="118" t="s">
        <v>181</v>
      </c>
      <c r="W76" s="118" t="s">
        <v>209</v>
      </c>
      <c r="X76" s="118">
        <v>120</v>
      </c>
      <c r="Y76" s="119">
        <v>55982.400000000001</v>
      </c>
      <c r="Z76" s="120">
        <v>3379.2</v>
      </c>
      <c r="AA76" s="119">
        <v>59361.599999999999</v>
      </c>
      <c r="AB76" s="117" t="s">
        <v>141</v>
      </c>
      <c r="AC76" s="117">
        <v>31.995999999999999</v>
      </c>
      <c r="AD76" s="119">
        <v>1791212.87</v>
      </c>
      <c r="AE76" s="119">
        <v>108120.88</v>
      </c>
      <c r="AF76" s="119">
        <v>1899333.75</v>
      </c>
    </row>
    <row r="77" spans="1:32">
      <c r="A77" s="117">
        <v>411030</v>
      </c>
      <c r="B77" s="117">
        <v>411116237</v>
      </c>
      <c r="D77" s="117">
        <v>430156689</v>
      </c>
      <c r="E77" s="117" t="s">
        <v>208</v>
      </c>
      <c r="F77" s="117" t="s">
        <v>135</v>
      </c>
      <c r="G77" s="117">
        <v>212073201</v>
      </c>
      <c r="H77" s="117">
        <v>310246288</v>
      </c>
      <c r="I77" s="117">
        <v>1200281</v>
      </c>
      <c r="J77" s="117">
        <v>1100090</v>
      </c>
      <c r="K77" s="117">
        <v>1100090</v>
      </c>
      <c r="L77" s="118" t="s">
        <v>210</v>
      </c>
      <c r="M77" s="118" t="s">
        <v>137</v>
      </c>
      <c r="N77" s="118" t="s">
        <v>146</v>
      </c>
      <c r="O77" s="118" t="s">
        <v>53</v>
      </c>
      <c r="S77" s="118">
        <v>1531378682</v>
      </c>
      <c r="U77" s="118">
        <v>5000142</v>
      </c>
      <c r="V77" s="118" t="s">
        <v>148</v>
      </c>
      <c r="W77" s="118" t="s">
        <v>211</v>
      </c>
      <c r="X77" s="119">
        <v>16640</v>
      </c>
      <c r="Y77" s="119">
        <v>2629.12</v>
      </c>
      <c r="Z77" s="121">
        <v>232.96</v>
      </c>
      <c r="AA77" s="119">
        <v>2862.08</v>
      </c>
      <c r="AB77" s="117" t="s">
        <v>141</v>
      </c>
      <c r="AC77" s="117">
        <v>31.995999999999999</v>
      </c>
      <c r="AD77" s="119">
        <v>84121.32</v>
      </c>
      <c r="AE77" s="119">
        <v>7453.79</v>
      </c>
      <c r="AF77" s="119">
        <v>91575.11</v>
      </c>
    </row>
    <row r="78" spans="1:32">
      <c r="A78" s="117">
        <v>411030</v>
      </c>
      <c r="B78" s="117">
        <v>411116238</v>
      </c>
      <c r="D78" s="117">
        <v>430156690</v>
      </c>
      <c r="E78" s="117" t="s">
        <v>208</v>
      </c>
      <c r="F78" s="117" t="s">
        <v>135</v>
      </c>
      <c r="G78" s="117">
        <v>212073199</v>
      </c>
      <c r="H78" s="117">
        <v>310246304</v>
      </c>
      <c r="I78" s="117">
        <v>1200281</v>
      </c>
      <c r="J78" s="117">
        <v>1100090</v>
      </c>
      <c r="K78" s="117">
        <v>1100090</v>
      </c>
      <c r="L78" s="118" t="s">
        <v>210</v>
      </c>
      <c r="M78" s="118" t="s">
        <v>137</v>
      </c>
      <c r="N78" s="118" t="s">
        <v>146</v>
      </c>
      <c r="O78" s="118" t="s">
        <v>53</v>
      </c>
      <c r="S78" s="118">
        <v>1531378682</v>
      </c>
      <c r="U78" s="118">
        <v>5000142</v>
      </c>
      <c r="V78" s="118" t="s">
        <v>148</v>
      </c>
      <c r="W78" s="118" t="s">
        <v>212</v>
      </c>
      <c r="X78" s="119">
        <v>8320</v>
      </c>
      <c r="Y78" s="119">
        <v>1730.56</v>
      </c>
      <c r="Z78" s="121">
        <v>116.48</v>
      </c>
      <c r="AA78" s="119">
        <v>1847.04</v>
      </c>
      <c r="AB78" s="117" t="s">
        <v>141</v>
      </c>
      <c r="AC78" s="117">
        <v>31.995999999999999</v>
      </c>
      <c r="AD78" s="119">
        <v>55371</v>
      </c>
      <c r="AE78" s="119">
        <v>3726.89</v>
      </c>
      <c r="AF78" s="119">
        <v>59097.89</v>
      </c>
    </row>
    <row r="79" spans="1:32">
      <c r="A79" s="117">
        <v>411030</v>
      </c>
      <c r="B79" s="117">
        <v>411116254</v>
      </c>
      <c r="D79" s="117">
        <v>430156716</v>
      </c>
      <c r="E79" s="117" t="s">
        <v>213</v>
      </c>
      <c r="F79" s="117" t="s">
        <v>135</v>
      </c>
      <c r="G79" s="117">
        <v>212075877</v>
      </c>
      <c r="H79" s="117">
        <v>310246305</v>
      </c>
      <c r="I79" s="117">
        <v>1200605</v>
      </c>
      <c r="J79" s="117">
        <v>1100017</v>
      </c>
      <c r="K79" s="117">
        <v>1100017</v>
      </c>
      <c r="L79" s="118" t="s">
        <v>136</v>
      </c>
      <c r="M79" s="118" t="s">
        <v>137</v>
      </c>
      <c r="N79" s="118" t="s">
        <v>146</v>
      </c>
      <c r="O79" s="118" t="s">
        <v>45</v>
      </c>
      <c r="U79" s="118">
        <v>2000010</v>
      </c>
      <c r="V79" s="118" t="s">
        <v>181</v>
      </c>
      <c r="W79" s="118" t="s">
        <v>214</v>
      </c>
      <c r="X79" s="118">
        <v>480</v>
      </c>
      <c r="Y79" s="119">
        <v>57374.400000000001</v>
      </c>
      <c r="Z79" s="120">
        <v>1617.6</v>
      </c>
      <c r="AA79" s="119">
        <v>58992</v>
      </c>
      <c r="AB79" s="117" t="s">
        <v>141</v>
      </c>
      <c r="AC79" s="117">
        <v>31.985299999999999</v>
      </c>
      <c r="AD79" s="119">
        <v>1835137.4</v>
      </c>
      <c r="AE79" s="119">
        <v>51739.42</v>
      </c>
      <c r="AF79" s="119">
        <v>1886876.82</v>
      </c>
    </row>
    <row r="80" spans="1:32">
      <c r="A80" s="117">
        <v>411030</v>
      </c>
      <c r="B80" s="117">
        <v>411116254</v>
      </c>
      <c r="D80" s="117">
        <v>430156716</v>
      </c>
      <c r="E80" s="117" t="s">
        <v>213</v>
      </c>
      <c r="F80" s="117" t="s">
        <v>135</v>
      </c>
      <c r="G80" s="117">
        <v>212075879</v>
      </c>
      <c r="H80" s="117">
        <v>310246306</v>
      </c>
      <c r="I80" s="117">
        <v>1200605</v>
      </c>
      <c r="J80" s="117">
        <v>1100017</v>
      </c>
      <c r="K80" s="117">
        <v>1100017</v>
      </c>
      <c r="L80" s="118" t="s">
        <v>136</v>
      </c>
      <c r="M80" s="118" t="s">
        <v>137</v>
      </c>
      <c r="N80" s="118" t="s">
        <v>146</v>
      </c>
      <c r="O80" s="118" t="s">
        <v>45</v>
      </c>
      <c r="U80" s="118">
        <v>2000010</v>
      </c>
      <c r="V80" s="118" t="s">
        <v>181</v>
      </c>
      <c r="W80" s="118" t="s">
        <v>214</v>
      </c>
      <c r="X80" s="118">
        <v>480</v>
      </c>
      <c r="Y80" s="119">
        <v>57374.400000000001</v>
      </c>
      <c r="Z80" s="120">
        <v>1617.6</v>
      </c>
      <c r="AA80" s="119">
        <v>58992</v>
      </c>
      <c r="AB80" s="117" t="s">
        <v>141</v>
      </c>
      <c r="AC80" s="117">
        <v>31.985299999999999</v>
      </c>
      <c r="AD80" s="119">
        <v>1835137.4</v>
      </c>
      <c r="AE80" s="119">
        <v>51739.42</v>
      </c>
      <c r="AF80" s="119">
        <v>1886876.82</v>
      </c>
    </row>
    <row r="81" spans="1:32">
      <c r="A81" s="117">
        <v>411030</v>
      </c>
      <c r="B81" s="117">
        <v>411116255</v>
      </c>
      <c r="D81" s="117">
        <v>430156717</v>
      </c>
      <c r="E81" s="117" t="s">
        <v>213</v>
      </c>
      <c r="F81" s="117" t="s">
        <v>135</v>
      </c>
      <c r="G81" s="117">
        <v>212073942</v>
      </c>
      <c r="H81" s="117">
        <v>310246320</v>
      </c>
      <c r="I81" s="117">
        <v>1200504</v>
      </c>
      <c r="J81" s="117">
        <v>1100017</v>
      </c>
      <c r="K81" s="117">
        <v>1100017</v>
      </c>
      <c r="L81" s="118" t="s">
        <v>145</v>
      </c>
      <c r="M81" s="118" t="s">
        <v>137</v>
      </c>
      <c r="N81" s="118" t="s">
        <v>146</v>
      </c>
      <c r="O81" s="118" t="s">
        <v>45</v>
      </c>
      <c r="U81" s="118">
        <v>5000587</v>
      </c>
      <c r="V81" s="118" t="s">
        <v>163</v>
      </c>
      <c r="W81" s="118" t="s">
        <v>178</v>
      </c>
      <c r="X81" s="118">
        <v>180</v>
      </c>
      <c r="Y81" s="119">
        <v>9277.2000000000007</v>
      </c>
      <c r="Z81" s="121">
        <v>405</v>
      </c>
      <c r="AA81" s="119">
        <v>9682.2000000000007</v>
      </c>
      <c r="AB81" s="117" t="s">
        <v>141</v>
      </c>
      <c r="AC81" s="117">
        <v>31.985299999999999</v>
      </c>
      <c r="AD81" s="119">
        <v>296734.03000000003</v>
      </c>
      <c r="AE81" s="119">
        <v>12954.05</v>
      </c>
      <c r="AF81" s="119">
        <v>309688.07</v>
      </c>
    </row>
    <row r="82" spans="1:32">
      <c r="A82" s="117">
        <v>411030</v>
      </c>
      <c r="B82" s="117">
        <v>411116256</v>
      </c>
      <c r="D82" s="117">
        <v>430156718</v>
      </c>
      <c r="E82" s="117" t="s">
        <v>213</v>
      </c>
      <c r="F82" s="117" t="s">
        <v>135</v>
      </c>
      <c r="G82" s="117">
        <v>212071284</v>
      </c>
      <c r="H82" s="117">
        <v>310246321</v>
      </c>
      <c r="I82" s="117">
        <v>1200504</v>
      </c>
      <c r="J82" s="117">
        <v>1100017</v>
      </c>
      <c r="K82" s="117">
        <v>1100017</v>
      </c>
      <c r="L82" s="118" t="s">
        <v>145</v>
      </c>
      <c r="M82" s="118" t="s">
        <v>137</v>
      </c>
      <c r="N82" s="118" t="s">
        <v>146</v>
      </c>
      <c r="O82" s="118" t="s">
        <v>45</v>
      </c>
      <c r="U82" s="118">
        <v>5000587</v>
      </c>
      <c r="V82" s="118" t="s">
        <v>163</v>
      </c>
      <c r="W82" s="118" t="s">
        <v>177</v>
      </c>
      <c r="X82" s="119">
        <v>1400</v>
      </c>
      <c r="Y82" s="119">
        <v>183960</v>
      </c>
      <c r="Z82" s="120">
        <v>6510</v>
      </c>
      <c r="AA82" s="119">
        <v>190470</v>
      </c>
      <c r="AB82" s="117" t="s">
        <v>141</v>
      </c>
      <c r="AC82" s="117">
        <v>31.985299999999999</v>
      </c>
      <c r="AD82" s="119">
        <v>5884015.79</v>
      </c>
      <c r="AE82" s="119">
        <v>208224.3</v>
      </c>
      <c r="AF82" s="119">
        <v>6092240.0899999999</v>
      </c>
    </row>
    <row r="83" spans="1:32">
      <c r="A83" s="117">
        <v>411030</v>
      </c>
      <c r="B83" s="117">
        <v>411116256</v>
      </c>
      <c r="D83" s="117">
        <v>430156718</v>
      </c>
      <c r="E83" s="117" t="s">
        <v>213</v>
      </c>
      <c r="F83" s="117" t="s">
        <v>135</v>
      </c>
      <c r="G83" s="117">
        <v>212072057</v>
      </c>
      <c r="H83" s="117">
        <v>310246322</v>
      </c>
      <c r="I83" s="117">
        <v>1200504</v>
      </c>
      <c r="J83" s="117">
        <v>1100017</v>
      </c>
      <c r="K83" s="117">
        <v>1100017</v>
      </c>
      <c r="L83" s="118" t="s">
        <v>145</v>
      </c>
      <c r="M83" s="118" t="s">
        <v>137</v>
      </c>
      <c r="N83" s="118" t="s">
        <v>146</v>
      </c>
      <c r="O83" s="118" t="s">
        <v>45</v>
      </c>
      <c r="U83" s="118">
        <v>5000587</v>
      </c>
      <c r="V83" s="118" t="s">
        <v>163</v>
      </c>
      <c r="W83" s="118" t="s">
        <v>177</v>
      </c>
      <c r="X83" s="118">
        <v>500</v>
      </c>
      <c r="Y83" s="119">
        <v>65700</v>
      </c>
      <c r="Z83" s="120">
        <v>2325</v>
      </c>
      <c r="AA83" s="119">
        <v>68025</v>
      </c>
      <c r="AB83" s="117" t="s">
        <v>141</v>
      </c>
      <c r="AC83" s="117">
        <v>31.985299999999999</v>
      </c>
      <c r="AD83" s="119">
        <v>2101434.21</v>
      </c>
      <c r="AE83" s="119">
        <v>74365.820000000007</v>
      </c>
      <c r="AF83" s="119">
        <v>2175800.0299999998</v>
      </c>
    </row>
    <row r="84" spans="1:32">
      <c r="A84" s="117">
        <v>411030</v>
      </c>
      <c r="B84" s="117">
        <v>411116257</v>
      </c>
      <c r="D84" s="117">
        <v>430156721</v>
      </c>
      <c r="E84" s="117" t="s">
        <v>213</v>
      </c>
      <c r="F84" s="117" t="s">
        <v>135</v>
      </c>
      <c r="G84" s="117">
        <v>212075230</v>
      </c>
      <c r="H84" s="117">
        <v>310246325</v>
      </c>
      <c r="I84" s="117">
        <v>1200430</v>
      </c>
      <c r="J84" s="117">
        <v>1100017</v>
      </c>
      <c r="K84" s="117">
        <v>1100017</v>
      </c>
      <c r="L84" s="118" t="s">
        <v>169</v>
      </c>
      <c r="M84" s="118" t="s">
        <v>137</v>
      </c>
      <c r="N84" s="118" t="s">
        <v>146</v>
      </c>
      <c r="O84" s="118" t="s">
        <v>45</v>
      </c>
      <c r="U84" s="118">
        <v>5000587</v>
      </c>
      <c r="V84" s="118" t="s">
        <v>163</v>
      </c>
      <c r="W84" s="118" t="s">
        <v>215</v>
      </c>
      <c r="X84" s="118">
        <v>25</v>
      </c>
      <c r="Y84" s="119">
        <v>3256</v>
      </c>
      <c r="Z84" s="121">
        <v>84.25</v>
      </c>
      <c r="AA84" s="119">
        <v>3340.25</v>
      </c>
      <c r="AB84" s="117" t="s">
        <v>141</v>
      </c>
      <c r="AC84" s="117">
        <v>31.985299999999999</v>
      </c>
      <c r="AD84" s="119">
        <v>104144.14</v>
      </c>
      <c r="AE84" s="119">
        <v>2694.76</v>
      </c>
      <c r="AF84" s="119">
        <v>106838.9</v>
      </c>
    </row>
    <row r="85" spans="1:32">
      <c r="A85" s="117">
        <v>411030</v>
      </c>
      <c r="B85" s="117">
        <v>411116257</v>
      </c>
      <c r="D85" s="117">
        <v>430156721</v>
      </c>
      <c r="E85" s="117" t="s">
        <v>213</v>
      </c>
      <c r="F85" s="117" t="s">
        <v>135</v>
      </c>
      <c r="G85" s="117">
        <v>212075849</v>
      </c>
      <c r="H85" s="117">
        <v>310246326</v>
      </c>
      <c r="I85" s="117">
        <v>1200430</v>
      </c>
      <c r="J85" s="117">
        <v>1100017</v>
      </c>
      <c r="K85" s="117">
        <v>1100017</v>
      </c>
      <c r="L85" s="118" t="s">
        <v>169</v>
      </c>
      <c r="M85" s="118" t="s">
        <v>137</v>
      </c>
      <c r="N85" s="118" t="s">
        <v>146</v>
      </c>
      <c r="O85" s="118" t="s">
        <v>45</v>
      </c>
      <c r="U85" s="118">
        <v>5000587</v>
      </c>
      <c r="V85" s="118" t="s">
        <v>163</v>
      </c>
      <c r="W85" s="118" t="s">
        <v>215</v>
      </c>
      <c r="X85" s="118">
        <v>480</v>
      </c>
      <c r="Y85" s="119">
        <v>62515.199999999997</v>
      </c>
      <c r="Z85" s="120">
        <v>1617.6</v>
      </c>
      <c r="AA85" s="119">
        <v>64132.800000000003</v>
      </c>
      <c r="AB85" s="117" t="s">
        <v>141</v>
      </c>
      <c r="AC85" s="117">
        <v>31.985299999999999</v>
      </c>
      <c r="AD85" s="119">
        <v>1999567.43</v>
      </c>
      <c r="AE85" s="119">
        <v>51739.42</v>
      </c>
      <c r="AF85" s="119">
        <v>2051306.85</v>
      </c>
    </row>
    <row r="86" spans="1:32">
      <c r="A86" s="117">
        <v>411030</v>
      </c>
      <c r="B86" s="117">
        <v>411116257</v>
      </c>
      <c r="D86" s="117">
        <v>430156721</v>
      </c>
      <c r="E86" s="117" t="s">
        <v>213</v>
      </c>
      <c r="F86" s="117" t="s">
        <v>135</v>
      </c>
      <c r="G86" s="117">
        <v>212075855</v>
      </c>
      <c r="H86" s="117">
        <v>310246327</v>
      </c>
      <c r="I86" s="117">
        <v>1200430</v>
      </c>
      <c r="J86" s="117">
        <v>1100017</v>
      </c>
      <c r="K86" s="117">
        <v>1100017</v>
      </c>
      <c r="L86" s="118" t="s">
        <v>169</v>
      </c>
      <c r="M86" s="118" t="s">
        <v>137</v>
      </c>
      <c r="N86" s="118" t="s">
        <v>146</v>
      </c>
      <c r="O86" s="118" t="s">
        <v>45</v>
      </c>
      <c r="U86" s="118">
        <v>5000587</v>
      </c>
      <c r="V86" s="118" t="s">
        <v>163</v>
      </c>
      <c r="W86" s="118" t="s">
        <v>215</v>
      </c>
      <c r="X86" s="118">
        <v>480</v>
      </c>
      <c r="Y86" s="119">
        <v>62515.199999999997</v>
      </c>
      <c r="Z86" s="120">
        <v>1617.6</v>
      </c>
      <c r="AA86" s="119">
        <v>64132.800000000003</v>
      </c>
      <c r="AB86" s="117" t="s">
        <v>141</v>
      </c>
      <c r="AC86" s="117">
        <v>31.985299999999999</v>
      </c>
      <c r="AD86" s="119">
        <v>1999567.43</v>
      </c>
      <c r="AE86" s="119">
        <v>51739.42</v>
      </c>
      <c r="AF86" s="119">
        <v>2051306.85</v>
      </c>
    </row>
    <row r="87" spans="1:32">
      <c r="A87" s="117">
        <v>411030</v>
      </c>
      <c r="B87" s="117">
        <v>411116258</v>
      </c>
      <c r="D87" s="117">
        <v>430156722</v>
      </c>
      <c r="E87" s="117" t="s">
        <v>213</v>
      </c>
      <c r="F87" s="117" t="s">
        <v>135</v>
      </c>
      <c r="G87" s="117">
        <v>212074132</v>
      </c>
      <c r="H87" s="117">
        <v>310246332</v>
      </c>
      <c r="I87" s="117">
        <v>1200430</v>
      </c>
      <c r="J87" s="117">
        <v>1100017</v>
      </c>
      <c r="K87" s="117">
        <v>1100017</v>
      </c>
      <c r="L87" s="118" t="s">
        <v>169</v>
      </c>
      <c r="M87" s="118" t="s">
        <v>137</v>
      </c>
      <c r="N87" s="118" t="s">
        <v>146</v>
      </c>
      <c r="O87" s="118" t="s">
        <v>45</v>
      </c>
      <c r="U87" s="118">
        <v>5000587</v>
      </c>
      <c r="V87" s="118" t="s">
        <v>163</v>
      </c>
      <c r="W87" s="118" t="s">
        <v>172</v>
      </c>
      <c r="X87" s="118">
        <v>300</v>
      </c>
      <c r="Y87" s="119">
        <v>96495</v>
      </c>
      <c r="Z87" s="120">
        <v>3885</v>
      </c>
      <c r="AA87" s="119">
        <v>100380</v>
      </c>
      <c r="AB87" s="117" t="s">
        <v>141</v>
      </c>
      <c r="AC87" s="117">
        <v>31.985299999999999</v>
      </c>
      <c r="AD87" s="119">
        <v>3086421.52</v>
      </c>
      <c r="AE87" s="119">
        <v>124262.89</v>
      </c>
      <c r="AF87" s="119">
        <v>3210684.41</v>
      </c>
    </row>
    <row r="88" spans="1:32">
      <c r="A88" s="117">
        <v>411030</v>
      </c>
      <c r="B88" s="117">
        <v>411116259</v>
      </c>
      <c r="D88" s="117">
        <v>430156723</v>
      </c>
      <c r="E88" s="117" t="s">
        <v>213</v>
      </c>
      <c r="F88" s="117" t="s">
        <v>135</v>
      </c>
      <c r="G88" s="117">
        <v>212075850</v>
      </c>
      <c r="H88" s="117">
        <v>310246328</v>
      </c>
      <c r="I88" s="117">
        <v>1200430</v>
      </c>
      <c r="J88" s="117">
        <v>1100017</v>
      </c>
      <c r="K88" s="117">
        <v>1100017</v>
      </c>
      <c r="L88" s="118" t="s">
        <v>169</v>
      </c>
      <c r="M88" s="118" t="s">
        <v>137</v>
      </c>
      <c r="N88" s="118" t="s">
        <v>146</v>
      </c>
      <c r="O88" s="118" t="s">
        <v>45</v>
      </c>
      <c r="U88" s="118">
        <v>5000587</v>
      </c>
      <c r="V88" s="118" t="s">
        <v>163</v>
      </c>
      <c r="W88" s="118" t="s">
        <v>216</v>
      </c>
      <c r="X88" s="118">
        <v>720</v>
      </c>
      <c r="Y88" s="119">
        <v>87501.6</v>
      </c>
      <c r="Z88" s="120">
        <v>2426.4</v>
      </c>
      <c r="AA88" s="119">
        <v>89928</v>
      </c>
      <c r="AB88" s="117" t="s">
        <v>141</v>
      </c>
      <c r="AC88" s="117">
        <v>31.985299999999999</v>
      </c>
      <c r="AD88" s="119">
        <v>2798764.93</v>
      </c>
      <c r="AE88" s="119">
        <v>77609.13</v>
      </c>
      <c r="AF88" s="119">
        <v>2876374.06</v>
      </c>
    </row>
    <row r="89" spans="1:32">
      <c r="A89" s="117">
        <v>411030</v>
      </c>
      <c r="B89" s="117">
        <v>411116259</v>
      </c>
      <c r="D89" s="117">
        <v>430156723</v>
      </c>
      <c r="E89" s="117" t="s">
        <v>213</v>
      </c>
      <c r="F89" s="117" t="s">
        <v>135</v>
      </c>
      <c r="G89" s="117">
        <v>212075856</v>
      </c>
      <c r="H89" s="117">
        <v>310246329</v>
      </c>
      <c r="I89" s="117">
        <v>1200430</v>
      </c>
      <c r="J89" s="117">
        <v>1100017</v>
      </c>
      <c r="K89" s="117">
        <v>1100017</v>
      </c>
      <c r="L89" s="118" t="s">
        <v>169</v>
      </c>
      <c r="M89" s="118" t="s">
        <v>137</v>
      </c>
      <c r="N89" s="118" t="s">
        <v>146</v>
      </c>
      <c r="O89" s="118" t="s">
        <v>45</v>
      </c>
      <c r="U89" s="118">
        <v>5000587</v>
      </c>
      <c r="V89" s="118" t="s">
        <v>163</v>
      </c>
      <c r="W89" s="118" t="s">
        <v>216</v>
      </c>
      <c r="X89" s="118">
        <v>480</v>
      </c>
      <c r="Y89" s="119">
        <v>58334.400000000001</v>
      </c>
      <c r="Z89" s="120">
        <v>1617.6</v>
      </c>
      <c r="AA89" s="119">
        <v>59952</v>
      </c>
      <c r="AB89" s="117" t="s">
        <v>141</v>
      </c>
      <c r="AC89" s="117">
        <v>31.985299999999999</v>
      </c>
      <c r="AD89" s="119">
        <v>1865843.28</v>
      </c>
      <c r="AE89" s="119">
        <v>51739.42</v>
      </c>
      <c r="AF89" s="119">
        <v>1917582.71</v>
      </c>
    </row>
    <row r="90" spans="1:32">
      <c r="A90" s="117">
        <v>411030</v>
      </c>
      <c r="B90" s="117">
        <v>411116260</v>
      </c>
      <c r="D90" s="117">
        <v>430156724</v>
      </c>
      <c r="E90" s="117" t="s">
        <v>213</v>
      </c>
      <c r="F90" s="117" t="s">
        <v>135</v>
      </c>
      <c r="G90" s="117">
        <v>212074529</v>
      </c>
      <c r="H90" s="117">
        <v>310246330</v>
      </c>
      <c r="I90" s="117">
        <v>1200430</v>
      </c>
      <c r="J90" s="117">
        <v>1100017</v>
      </c>
      <c r="K90" s="117">
        <v>1100017</v>
      </c>
      <c r="L90" s="118" t="s">
        <v>169</v>
      </c>
      <c r="M90" s="118" t="s">
        <v>137</v>
      </c>
      <c r="N90" s="118" t="s">
        <v>146</v>
      </c>
      <c r="O90" s="118" t="s">
        <v>45</v>
      </c>
      <c r="U90" s="118">
        <v>5000587</v>
      </c>
      <c r="V90" s="118" t="s">
        <v>163</v>
      </c>
      <c r="W90" s="118" t="s">
        <v>217</v>
      </c>
      <c r="X90" s="118">
        <v>551</v>
      </c>
      <c r="Y90" s="119">
        <v>66918.95</v>
      </c>
      <c r="Z90" s="120">
        <v>1856.87</v>
      </c>
      <c r="AA90" s="119">
        <v>68775.820000000007</v>
      </c>
      <c r="AB90" s="117" t="s">
        <v>141</v>
      </c>
      <c r="AC90" s="117">
        <v>31.985299999999999</v>
      </c>
      <c r="AD90" s="119">
        <v>2140422.69</v>
      </c>
      <c r="AE90" s="119">
        <v>59392.54</v>
      </c>
      <c r="AF90" s="119">
        <v>2199815.2400000002</v>
      </c>
    </row>
    <row r="91" spans="1:32">
      <c r="A91" s="117">
        <v>411030</v>
      </c>
      <c r="B91" s="117">
        <v>411116260</v>
      </c>
      <c r="D91" s="117">
        <v>430156724</v>
      </c>
      <c r="E91" s="117" t="s">
        <v>213</v>
      </c>
      <c r="F91" s="117" t="s">
        <v>135</v>
      </c>
      <c r="G91" s="117">
        <v>212075857</v>
      </c>
      <c r="H91" s="117">
        <v>310246331</v>
      </c>
      <c r="I91" s="117">
        <v>1200430</v>
      </c>
      <c r="J91" s="117">
        <v>1100017</v>
      </c>
      <c r="K91" s="117">
        <v>1100017</v>
      </c>
      <c r="L91" s="118" t="s">
        <v>169</v>
      </c>
      <c r="M91" s="118" t="s">
        <v>137</v>
      </c>
      <c r="N91" s="118" t="s">
        <v>146</v>
      </c>
      <c r="O91" s="118" t="s">
        <v>45</v>
      </c>
      <c r="U91" s="118">
        <v>5000587</v>
      </c>
      <c r="V91" s="118" t="s">
        <v>163</v>
      </c>
      <c r="W91" s="118" t="s">
        <v>217</v>
      </c>
      <c r="X91" s="118">
        <v>720</v>
      </c>
      <c r="Y91" s="119">
        <v>87444</v>
      </c>
      <c r="Z91" s="120">
        <v>2426.4</v>
      </c>
      <c r="AA91" s="119">
        <v>89870.399999999994</v>
      </c>
      <c r="AB91" s="117" t="s">
        <v>141</v>
      </c>
      <c r="AC91" s="117">
        <v>31.985299999999999</v>
      </c>
      <c r="AD91" s="119">
        <v>2796922.57</v>
      </c>
      <c r="AE91" s="119">
        <v>77609.13</v>
      </c>
      <c r="AF91" s="119">
        <v>2874531.71</v>
      </c>
    </row>
    <row r="92" spans="1:32">
      <c r="A92" s="117">
        <v>411030</v>
      </c>
      <c r="B92" s="117">
        <v>411116261</v>
      </c>
      <c r="D92" s="117">
        <v>430156729</v>
      </c>
      <c r="E92" s="117" t="s">
        <v>213</v>
      </c>
      <c r="F92" s="117" t="s">
        <v>135</v>
      </c>
      <c r="G92" s="117">
        <v>212075840</v>
      </c>
      <c r="H92" s="117">
        <v>310246333</v>
      </c>
      <c r="I92" s="117">
        <v>1200536</v>
      </c>
      <c r="J92" s="117">
        <v>1100017</v>
      </c>
      <c r="K92" s="117">
        <v>1100017</v>
      </c>
      <c r="L92" s="118" t="s">
        <v>151</v>
      </c>
      <c r="M92" s="118" t="s">
        <v>137</v>
      </c>
      <c r="N92" s="118" t="s">
        <v>146</v>
      </c>
      <c r="O92" s="118" t="s">
        <v>45</v>
      </c>
      <c r="R92" s="118" t="s">
        <v>218</v>
      </c>
      <c r="U92" s="118">
        <v>5000587</v>
      </c>
      <c r="V92" s="118" t="s">
        <v>163</v>
      </c>
      <c r="W92" s="118" t="s">
        <v>219</v>
      </c>
      <c r="X92" s="118">
        <v>39</v>
      </c>
      <c r="Y92" s="119">
        <v>15150.72</v>
      </c>
      <c r="Z92" s="120">
        <v>1098.6300000000001</v>
      </c>
      <c r="AA92" s="119">
        <v>16249.35</v>
      </c>
      <c r="AB92" s="117" t="s">
        <v>141</v>
      </c>
      <c r="AC92" s="117">
        <v>31.985299999999999</v>
      </c>
      <c r="AD92" s="119">
        <v>484600.32000000001</v>
      </c>
      <c r="AE92" s="119">
        <v>35140.01</v>
      </c>
      <c r="AF92" s="119">
        <v>519740.33</v>
      </c>
    </row>
    <row r="93" spans="1:32">
      <c r="A93" s="117">
        <v>411030</v>
      </c>
      <c r="B93" s="117">
        <v>411116261</v>
      </c>
      <c r="D93" s="117">
        <v>430156729</v>
      </c>
      <c r="E93" s="117" t="s">
        <v>213</v>
      </c>
      <c r="F93" s="117" t="s">
        <v>135</v>
      </c>
      <c r="G93" s="117">
        <v>212076092</v>
      </c>
      <c r="H93" s="117">
        <v>310246334</v>
      </c>
      <c r="I93" s="117">
        <v>1200536</v>
      </c>
      <c r="J93" s="117">
        <v>1100017</v>
      </c>
      <c r="K93" s="117">
        <v>1100017</v>
      </c>
      <c r="L93" s="118" t="s">
        <v>151</v>
      </c>
      <c r="M93" s="118" t="s">
        <v>137</v>
      </c>
      <c r="N93" s="118" t="s">
        <v>146</v>
      </c>
      <c r="O93" s="118" t="s">
        <v>45</v>
      </c>
      <c r="R93" s="118" t="s">
        <v>218</v>
      </c>
      <c r="U93" s="118">
        <v>5000587</v>
      </c>
      <c r="V93" s="118" t="s">
        <v>163</v>
      </c>
      <c r="W93" s="118" t="s">
        <v>165</v>
      </c>
      <c r="X93" s="118">
        <v>23</v>
      </c>
      <c r="Y93" s="119">
        <v>9023.59</v>
      </c>
      <c r="Z93" s="121">
        <v>647.67999999999995</v>
      </c>
      <c r="AA93" s="119">
        <v>9671.27</v>
      </c>
      <c r="AB93" s="117" t="s">
        <v>141</v>
      </c>
      <c r="AC93" s="117">
        <v>31.985299999999999</v>
      </c>
      <c r="AD93" s="119">
        <v>288622.23</v>
      </c>
      <c r="AE93" s="119">
        <v>20716.240000000002</v>
      </c>
      <c r="AF93" s="119">
        <v>309338.46999999997</v>
      </c>
    </row>
    <row r="94" spans="1:32">
      <c r="A94" s="117">
        <v>411030</v>
      </c>
      <c r="B94" s="117">
        <v>411116301</v>
      </c>
      <c r="D94" s="117">
        <v>430156864</v>
      </c>
      <c r="E94" s="117" t="s">
        <v>218</v>
      </c>
      <c r="F94" s="117" t="s">
        <v>135</v>
      </c>
      <c r="G94" s="117">
        <v>212067931</v>
      </c>
      <c r="H94" s="117">
        <v>310246625</v>
      </c>
      <c r="I94" s="117">
        <v>1200504</v>
      </c>
      <c r="J94" s="117">
        <v>1100017</v>
      </c>
      <c r="K94" s="117">
        <v>1100017</v>
      </c>
      <c r="L94" s="118" t="s">
        <v>145</v>
      </c>
      <c r="M94" s="118" t="s">
        <v>137</v>
      </c>
      <c r="N94" s="118" t="s">
        <v>146</v>
      </c>
      <c r="O94" s="118" t="s">
        <v>45</v>
      </c>
      <c r="S94" s="118" t="s">
        <v>220</v>
      </c>
      <c r="U94" s="118">
        <v>5000142</v>
      </c>
      <c r="V94" s="118" t="s">
        <v>148</v>
      </c>
      <c r="W94" s="118" t="s">
        <v>221</v>
      </c>
      <c r="X94" s="118">
        <v>4</v>
      </c>
      <c r="Y94" s="118">
        <v>647.67999999999995</v>
      </c>
      <c r="Z94" s="121">
        <v>25.4</v>
      </c>
      <c r="AA94" s="118">
        <v>673.08</v>
      </c>
      <c r="AB94" s="117" t="s">
        <v>141</v>
      </c>
      <c r="AC94" s="117">
        <v>32.046799999999998</v>
      </c>
      <c r="AD94" s="119">
        <v>20756.07</v>
      </c>
      <c r="AE94" s="118">
        <v>813.99</v>
      </c>
      <c r="AF94" s="119">
        <v>21570.06</v>
      </c>
    </row>
    <row r="95" spans="1:32">
      <c r="A95" s="117">
        <v>411030</v>
      </c>
      <c r="B95" s="117">
        <v>411116343</v>
      </c>
      <c r="D95" s="117">
        <v>430156865</v>
      </c>
      <c r="E95" s="117" t="s">
        <v>222</v>
      </c>
      <c r="F95" s="117" t="s">
        <v>135</v>
      </c>
      <c r="G95" s="117">
        <v>212075573</v>
      </c>
      <c r="H95" s="117">
        <v>310246705</v>
      </c>
      <c r="I95" s="117">
        <v>1200430</v>
      </c>
      <c r="J95" s="117">
        <v>1100017</v>
      </c>
      <c r="K95" s="117">
        <v>1100017</v>
      </c>
      <c r="L95" s="118" t="s">
        <v>169</v>
      </c>
      <c r="M95" s="118" t="s">
        <v>137</v>
      </c>
      <c r="N95" s="118" t="s">
        <v>146</v>
      </c>
      <c r="O95" s="118" t="s">
        <v>45</v>
      </c>
      <c r="P95" s="118" t="s">
        <v>223</v>
      </c>
      <c r="Q95" s="118" t="s">
        <v>224</v>
      </c>
      <c r="R95" s="118" t="s">
        <v>224</v>
      </c>
      <c r="S95" s="118">
        <v>605113970665</v>
      </c>
      <c r="T95" s="118" t="s">
        <v>225</v>
      </c>
      <c r="U95" s="118">
        <v>5000587</v>
      </c>
      <c r="V95" s="118" t="s">
        <v>163</v>
      </c>
      <c r="W95" s="118" t="s">
        <v>226</v>
      </c>
      <c r="X95" s="118">
        <v>600</v>
      </c>
      <c r="Y95" s="119">
        <v>54756</v>
      </c>
      <c r="Z95" s="120">
        <v>2022</v>
      </c>
      <c r="AA95" s="119">
        <v>56778</v>
      </c>
      <c r="AB95" s="117" t="s">
        <v>141</v>
      </c>
      <c r="AC95" s="117">
        <v>32.073900000000002</v>
      </c>
      <c r="AD95" s="119">
        <v>1756238.47</v>
      </c>
      <c r="AE95" s="119">
        <v>64853.43</v>
      </c>
      <c r="AF95" s="119">
        <v>1821091.89</v>
      </c>
    </row>
    <row r="96" spans="1:32">
      <c r="A96" s="117">
        <v>411030</v>
      </c>
      <c r="B96" s="117">
        <v>411116343</v>
      </c>
      <c r="D96" s="117">
        <v>430156865</v>
      </c>
      <c r="E96" s="117" t="s">
        <v>222</v>
      </c>
      <c r="F96" s="117" t="s">
        <v>135</v>
      </c>
      <c r="G96" s="117">
        <v>212075575</v>
      </c>
      <c r="H96" s="117">
        <v>310246706</v>
      </c>
      <c r="I96" s="117">
        <v>1200430</v>
      </c>
      <c r="J96" s="117">
        <v>1100017</v>
      </c>
      <c r="K96" s="117">
        <v>1100017</v>
      </c>
      <c r="L96" s="118" t="s">
        <v>169</v>
      </c>
      <c r="M96" s="118" t="s">
        <v>137</v>
      </c>
      <c r="N96" s="118" t="s">
        <v>146</v>
      </c>
      <c r="O96" s="118" t="s">
        <v>45</v>
      </c>
      <c r="P96" s="118" t="s">
        <v>223</v>
      </c>
      <c r="Q96" s="118" t="s">
        <v>224</v>
      </c>
      <c r="R96" s="118" t="s">
        <v>224</v>
      </c>
      <c r="S96" s="118">
        <v>605113970665</v>
      </c>
      <c r="T96" s="118" t="s">
        <v>225</v>
      </c>
      <c r="U96" s="118">
        <v>5000587</v>
      </c>
      <c r="V96" s="118" t="s">
        <v>163</v>
      </c>
      <c r="W96" s="118" t="s">
        <v>226</v>
      </c>
      <c r="X96" s="118">
        <v>200</v>
      </c>
      <c r="Y96" s="119">
        <v>18252</v>
      </c>
      <c r="Z96" s="121">
        <v>674</v>
      </c>
      <c r="AA96" s="119">
        <v>18926</v>
      </c>
      <c r="AB96" s="117" t="s">
        <v>141</v>
      </c>
      <c r="AC96" s="117">
        <v>32.073900000000002</v>
      </c>
      <c r="AD96" s="119">
        <v>585412.81999999995</v>
      </c>
      <c r="AE96" s="119">
        <v>21617.81</v>
      </c>
      <c r="AF96" s="119">
        <v>607030.63</v>
      </c>
    </row>
    <row r="97" spans="1:32">
      <c r="A97" s="117">
        <v>411030</v>
      </c>
      <c r="B97" s="117">
        <v>411116350</v>
      </c>
      <c r="D97" s="117">
        <v>430156938</v>
      </c>
      <c r="E97" s="117" t="s">
        <v>222</v>
      </c>
      <c r="F97" s="117" t="s">
        <v>135</v>
      </c>
      <c r="G97" s="117">
        <v>212075332</v>
      </c>
      <c r="H97" s="117">
        <v>310246748</v>
      </c>
      <c r="I97" s="117">
        <v>1200342</v>
      </c>
      <c r="J97" s="117">
        <v>1300120</v>
      </c>
      <c r="K97" s="117">
        <v>1100137</v>
      </c>
      <c r="L97" s="118" t="s">
        <v>227</v>
      </c>
      <c r="M97" s="118" t="s">
        <v>137</v>
      </c>
      <c r="N97" s="118" t="s">
        <v>146</v>
      </c>
      <c r="O97" s="118" t="s">
        <v>49</v>
      </c>
      <c r="S97" s="118">
        <v>6325933736</v>
      </c>
      <c r="U97" s="118">
        <v>5000142</v>
      </c>
      <c r="V97" s="118" t="s">
        <v>148</v>
      </c>
      <c r="W97" s="118" t="s">
        <v>228</v>
      </c>
      <c r="X97" s="118">
        <v>202</v>
      </c>
      <c r="Y97" s="119">
        <v>12485.62</v>
      </c>
      <c r="Z97" s="120">
        <v>1193.82</v>
      </c>
      <c r="AA97" s="119">
        <v>13679.44</v>
      </c>
      <c r="AB97" s="117" t="s">
        <v>141</v>
      </c>
      <c r="AC97" s="117">
        <v>32.073900000000002</v>
      </c>
      <c r="AD97" s="119">
        <v>400462.53</v>
      </c>
      <c r="AE97" s="119">
        <v>38290.46</v>
      </c>
      <c r="AF97" s="119">
        <v>438752.99</v>
      </c>
    </row>
    <row r="98" spans="1:32">
      <c r="A98" s="117">
        <v>411030</v>
      </c>
      <c r="B98" s="117">
        <v>411116350</v>
      </c>
      <c r="D98" s="117">
        <v>430156938</v>
      </c>
      <c r="E98" s="117" t="s">
        <v>222</v>
      </c>
      <c r="F98" s="117" t="s">
        <v>135</v>
      </c>
      <c r="G98" s="117">
        <v>212075761</v>
      </c>
      <c r="H98" s="117">
        <v>310246750</v>
      </c>
      <c r="I98" s="117">
        <v>1200342</v>
      </c>
      <c r="J98" s="117">
        <v>1300120</v>
      </c>
      <c r="K98" s="117">
        <v>1100137</v>
      </c>
      <c r="L98" s="118" t="s">
        <v>227</v>
      </c>
      <c r="M98" s="118" t="s">
        <v>137</v>
      </c>
      <c r="N98" s="118" t="s">
        <v>146</v>
      </c>
      <c r="O98" s="118" t="s">
        <v>49</v>
      </c>
      <c r="S98" s="118">
        <v>6325933736</v>
      </c>
      <c r="U98" s="118">
        <v>5000142</v>
      </c>
      <c r="V98" s="118" t="s">
        <v>148</v>
      </c>
      <c r="W98" s="118" t="s">
        <v>229</v>
      </c>
      <c r="X98" s="118">
        <v>400</v>
      </c>
      <c r="Y98" s="119">
        <v>5060</v>
      </c>
      <c r="Z98" s="121">
        <v>724</v>
      </c>
      <c r="AA98" s="119">
        <v>5784</v>
      </c>
      <c r="AB98" s="117" t="s">
        <v>141</v>
      </c>
      <c r="AC98" s="117">
        <v>32.073900000000002</v>
      </c>
      <c r="AD98" s="119">
        <v>162293.93</v>
      </c>
      <c r="AE98" s="119">
        <v>23221.5</v>
      </c>
      <c r="AF98" s="119">
        <v>185515.44</v>
      </c>
    </row>
    <row r="99" spans="1:32">
      <c r="A99" s="117">
        <v>411030</v>
      </c>
      <c r="B99" s="117">
        <v>411116360</v>
      </c>
      <c r="D99" s="117">
        <v>430157003</v>
      </c>
      <c r="E99" s="117" t="s">
        <v>222</v>
      </c>
      <c r="F99" s="117" t="s">
        <v>135</v>
      </c>
      <c r="G99" s="117">
        <v>212073098</v>
      </c>
      <c r="H99" s="117">
        <v>310246720</v>
      </c>
      <c r="I99" s="117">
        <v>1200339</v>
      </c>
      <c r="J99" s="117">
        <v>1300079</v>
      </c>
      <c r="K99" s="117">
        <v>1100067</v>
      </c>
      <c r="L99" s="118" t="s">
        <v>196</v>
      </c>
      <c r="M99" s="118" t="s">
        <v>137</v>
      </c>
      <c r="N99" s="118" t="s">
        <v>146</v>
      </c>
      <c r="O99" s="118" t="s">
        <v>49</v>
      </c>
      <c r="S99" s="118">
        <v>6325921221</v>
      </c>
      <c r="U99" s="118">
        <v>5000142</v>
      </c>
      <c r="V99" s="118" t="s">
        <v>148</v>
      </c>
      <c r="W99" s="118" t="s">
        <v>201</v>
      </c>
      <c r="X99" s="118">
        <v>40</v>
      </c>
      <c r="Y99" s="119">
        <v>2264.4</v>
      </c>
      <c r="Z99" s="121">
        <v>164</v>
      </c>
      <c r="AA99" s="119">
        <v>2428.4</v>
      </c>
      <c r="AB99" s="117" t="s">
        <v>141</v>
      </c>
      <c r="AC99" s="117">
        <v>32.073900000000002</v>
      </c>
      <c r="AD99" s="119">
        <v>72628.14</v>
      </c>
      <c r="AE99" s="119">
        <v>5260.12</v>
      </c>
      <c r="AF99" s="119">
        <v>77888.259999999995</v>
      </c>
    </row>
    <row r="100" spans="1:32">
      <c r="A100" s="117">
        <v>411030</v>
      </c>
      <c r="B100" s="117">
        <v>411116443</v>
      </c>
      <c r="D100" s="117">
        <v>430156939</v>
      </c>
      <c r="E100" s="117" t="s">
        <v>224</v>
      </c>
      <c r="F100" s="117" t="s">
        <v>135</v>
      </c>
      <c r="G100" s="117">
        <v>212075332</v>
      </c>
      <c r="H100" s="117">
        <v>310246749</v>
      </c>
      <c r="I100" s="117">
        <v>1200342</v>
      </c>
      <c r="J100" s="117">
        <v>1300120</v>
      </c>
      <c r="K100" s="117">
        <v>1100137</v>
      </c>
      <c r="L100" s="118" t="s">
        <v>227</v>
      </c>
      <c r="M100" s="118" t="s">
        <v>137</v>
      </c>
      <c r="N100" s="118" t="s">
        <v>146</v>
      </c>
      <c r="O100" s="118" t="s">
        <v>49</v>
      </c>
      <c r="U100" s="118">
        <v>5000142</v>
      </c>
      <c r="V100" s="118" t="s">
        <v>148</v>
      </c>
      <c r="W100" s="118" t="s">
        <v>228</v>
      </c>
      <c r="X100" s="118">
        <v>500</v>
      </c>
      <c r="Y100" s="119">
        <v>30905</v>
      </c>
      <c r="Z100" s="120">
        <v>2955</v>
      </c>
      <c r="AA100" s="119">
        <v>33860</v>
      </c>
      <c r="AB100" s="117" t="s">
        <v>141</v>
      </c>
      <c r="AC100" s="117">
        <v>32.073900000000002</v>
      </c>
      <c r="AD100" s="119">
        <v>991243.88</v>
      </c>
      <c r="AE100" s="119">
        <v>94778.37</v>
      </c>
      <c r="AF100" s="119">
        <v>1086022.25</v>
      </c>
    </row>
    <row r="101" spans="1:32">
      <c r="A101" s="117">
        <v>411030</v>
      </c>
      <c r="B101" s="117">
        <v>411116446</v>
      </c>
      <c r="D101" s="117">
        <v>430156954</v>
      </c>
      <c r="E101" s="117" t="s">
        <v>224</v>
      </c>
      <c r="F101" s="117" t="s">
        <v>135</v>
      </c>
      <c r="G101" s="117">
        <v>212073716</v>
      </c>
      <c r="H101" s="117">
        <v>310246576</v>
      </c>
      <c r="I101" s="117">
        <v>1200574</v>
      </c>
      <c r="J101" s="117">
        <v>1100128</v>
      </c>
      <c r="K101" s="117">
        <v>1100128</v>
      </c>
      <c r="L101" s="118" t="s">
        <v>151</v>
      </c>
      <c r="M101" s="118" t="s">
        <v>152</v>
      </c>
      <c r="N101" s="118" t="s">
        <v>146</v>
      </c>
      <c r="O101" s="118" t="s">
        <v>45</v>
      </c>
      <c r="U101" s="118">
        <v>5000587</v>
      </c>
      <c r="V101" s="118" t="s">
        <v>163</v>
      </c>
      <c r="W101" s="118" t="s">
        <v>159</v>
      </c>
      <c r="X101" s="118">
        <v>840</v>
      </c>
      <c r="Y101" s="119">
        <v>19723.2</v>
      </c>
      <c r="Z101" s="120">
        <v>1302</v>
      </c>
      <c r="AA101" s="119">
        <v>21025.200000000001</v>
      </c>
      <c r="AB101" s="117" t="s">
        <v>141</v>
      </c>
      <c r="AC101" s="117">
        <v>32.073900000000002</v>
      </c>
      <c r="AD101" s="119">
        <v>632599.93999999994</v>
      </c>
      <c r="AE101" s="119">
        <v>41760.22</v>
      </c>
      <c r="AF101" s="119">
        <v>674360.16</v>
      </c>
    </row>
    <row r="102" spans="1:32">
      <c r="A102" s="117">
        <v>411030</v>
      </c>
      <c r="B102" s="117">
        <v>411116447</v>
      </c>
      <c r="D102" s="117">
        <v>430156956</v>
      </c>
      <c r="E102" s="117" t="s">
        <v>224</v>
      </c>
      <c r="F102" s="117" t="s">
        <v>135</v>
      </c>
      <c r="G102" s="117">
        <v>212070651</v>
      </c>
      <c r="H102" s="117">
        <v>310246586</v>
      </c>
      <c r="I102" s="117">
        <v>1200574</v>
      </c>
      <c r="J102" s="117">
        <v>1100128</v>
      </c>
      <c r="K102" s="117">
        <v>1100128</v>
      </c>
      <c r="L102" s="118" t="s">
        <v>151</v>
      </c>
      <c r="M102" s="118" t="s">
        <v>152</v>
      </c>
      <c r="N102" s="118" t="s">
        <v>146</v>
      </c>
      <c r="O102" s="118" t="s">
        <v>45</v>
      </c>
      <c r="U102" s="118">
        <v>5000587</v>
      </c>
      <c r="V102" s="118" t="s">
        <v>163</v>
      </c>
      <c r="W102" s="118" t="s">
        <v>158</v>
      </c>
      <c r="X102" s="118">
        <v>800</v>
      </c>
      <c r="Y102" s="119">
        <v>36008</v>
      </c>
      <c r="Z102" s="120">
        <v>7072</v>
      </c>
      <c r="AA102" s="119">
        <v>43080</v>
      </c>
      <c r="AB102" s="117" t="s">
        <v>141</v>
      </c>
      <c r="AC102" s="117">
        <v>32.073900000000002</v>
      </c>
      <c r="AD102" s="119">
        <v>1154916.99</v>
      </c>
      <c r="AE102" s="119">
        <v>226826.62</v>
      </c>
      <c r="AF102" s="119">
        <v>1381743.61</v>
      </c>
    </row>
    <row r="103" spans="1:32">
      <c r="A103" s="117">
        <v>411030</v>
      </c>
      <c r="B103" s="117">
        <v>411116448</v>
      </c>
      <c r="D103" s="117">
        <v>430156957</v>
      </c>
      <c r="E103" s="117" t="s">
        <v>224</v>
      </c>
      <c r="F103" s="117" t="s">
        <v>135</v>
      </c>
      <c r="G103" s="117">
        <v>212070659</v>
      </c>
      <c r="H103" s="117">
        <v>310246589</v>
      </c>
      <c r="I103" s="117">
        <v>1200574</v>
      </c>
      <c r="J103" s="117">
        <v>1100128</v>
      </c>
      <c r="K103" s="117">
        <v>1100128</v>
      </c>
      <c r="L103" s="118" t="s">
        <v>151</v>
      </c>
      <c r="M103" s="118" t="s">
        <v>152</v>
      </c>
      <c r="N103" s="118" t="s">
        <v>146</v>
      </c>
      <c r="O103" s="118" t="s">
        <v>45</v>
      </c>
      <c r="U103" s="118">
        <v>5000587</v>
      </c>
      <c r="V103" s="118" t="s">
        <v>163</v>
      </c>
      <c r="W103" s="118" t="s">
        <v>230</v>
      </c>
      <c r="X103" s="118">
        <v>200</v>
      </c>
      <c r="Y103" s="119">
        <v>7876</v>
      </c>
      <c r="Z103" s="120">
        <v>1894</v>
      </c>
      <c r="AA103" s="119">
        <v>9770</v>
      </c>
      <c r="AB103" s="117" t="s">
        <v>141</v>
      </c>
      <c r="AC103" s="117">
        <v>32.073900000000002</v>
      </c>
      <c r="AD103" s="119">
        <v>252614.04</v>
      </c>
      <c r="AE103" s="119">
        <v>60747.97</v>
      </c>
      <c r="AF103" s="119">
        <v>313362</v>
      </c>
    </row>
    <row r="104" spans="1:32">
      <c r="A104" s="117">
        <v>411030</v>
      </c>
      <c r="B104" s="117">
        <v>411116449</v>
      </c>
      <c r="D104" s="117">
        <v>430156958</v>
      </c>
      <c r="E104" s="117" t="s">
        <v>224</v>
      </c>
      <c r="F104" s="117" t="s">
        <v>135</v>
      </c>
      <c r="G104" s="117">
        <v>212070013</v>
      </c>
      <c r="H104" s="117">
        <v>310246587</v>
      </c>
      <c r="I104" s="117">
        <v>1200574</v>
      </c>
      <c r="J104" s="117">
        <v>1100128</v>
      </c>
      <c r="K104" s="117">
        <v>1100128</v>
      </c>
      <c r="L104" s="118" t="s">
        <v>151</v>
      </c>
      <c r="M104" s="118" t="s">
        <v>152</v>
      </c>
      <c r="N104" s="118" t="s">
        <v>146</v>
      </c>
      <c r="O104" s="118" t="s">
        <v>45</v>
      </c>
      <c r="U104" s="118">
        <v>5000587</v>
      </c>
      <c r="V104" s="118" t="s">
        <v>163</v>
      </c>
      <c r="W104" s="118" t="s">
        <v>158</v>
      </c>
      <c r="X104" s="118">
        <v>389</v>
      </c>
      <c r="Y104" s="119">
        <v>17508.89</v>
      </c>
      <c r="Z104" s="120">
        <v>3438.76</v>
      </c>
      <c r="AA104" s="119">
        <v>20947.650000000001</v>
      </c>
      <c r="AB104" s="117" t="s">
        <v>141</v>
      </c>
      <c r="AC104" s="117">
        <v>32.073900000000002</v>
      </c>
      <c r="AD104" s="119">
        <v>561578.39</v>
      </c>
      <c r="AE104" s="119">
        <v>110294.44</v>
      </c>
      <c r="AF104" s="119">
        <v>671872.83</v>
      </c>
    </row>
    <row r="105" spans="1:32">
      <c r="A105" s="117">
        <v>411030</v>
      </c>
      <c r="B105" s="117">
        <v>411116450</v>
      </c>
      <c r="D105" s="117">
        <v>430156959</v>
      </c>
      <c r="E105" s="117" t="s">
        <v>224</v>
      </c>
      <c r="F105" s="117" t="s">
        <v>135</v>
      </c>
      <c r="G105" s="117">
        <v>212070658</v>
      </c>
      <c r="H105" s="117">
        <v>310246578</v>
      </c>
      <c r="I105" s="117">
        <v>1200574</v>
      </c>
      <c r="J105" s="117">
        <v>1100128</v>
      </c>
      <c r="K105" s="117">
        <v>1100128</v>
      </c>
      <c r="L105" s="118" t="s">
        <v>151</v>
      </c>
      <c r="M105" s="118" t="s">
        <v>152</v>
      </c>
      <c r="N105" s="118" t="s">
        <v>138</v>
      </c>
      <c r="O105" s="118" t="s">
        <v>45</v>
      </c>
      <c r="U105" s="118">
        <v>5000587</v>
      </c>
      <c r="V105" s="118" t="s">
        <v>163</v>
      </c>
      <c r="W105" s="118" t="s">
        <v>230</v>
      </c>
      <c r="X105" s="118">
        <v>140</v>
      </c>
      <c r="Y105" s="119">
        <v>5513.2</v>
      </c>
      <c r="Z105" s="120">
        <v>1006.6</v>
      </c>
      <c r="AA105" s="119">
        <v>6519.8</v>
      </c>
      <c r="AB105" s="117" t="s">
        <v>141</v>
      </c>
      <c r="AC105" s="117">
        <v>32.073900000000002</v>
      </c>
      <c r="AD105" s="119">
        <v>176829.83</v>
      </c>
      <c r="AE105" s="119">
        <v>32285.59</v>
      </c>
      <c r="AF105" s="119">
        <v>209115.41</v>
      </c>
    </row>
    <row r="106" spans="1:32">
      <c r="A106" s="117">
        <v>411030</v>
      </c>
      <c r="B106" s="117">
        <v>411116451</v>
      </c>
      <c r="D106" s="117">
        <v>430156960</v>
      </c>
      <c r="E106" s="117" t="s">
        <v>224</v>
      </c>
      <c r="F106" s="117" t="s">
        <v>135</v>
      </c>
      <c r="G106" s="117">
        <v>212070659</v>
      </c>
      <c r="H106" s="117">
        <v>310246588</v>
      </c>
      <c r="I106" s="117">
        <v>1200574</v>
      </c>
      <c r="J106" s="117">
        <v>1100128</v>
      </c>
      <c r="K106" s="117">
        <v>1100128</v>
      </c>
      <c r="L106" s="118" t="s">
        <v>151</v>
      </c>
      <c r="M106" s="118" t="s">
        <v>152</v>
      </c>
      <c r="N106" s="118" t="s">
        <v>138</v>
      </c>
      <c r="O106" s="118" t="s">
        <v>45</v>
      </c>
      <c r="U106" s="118">
        <v>5000587</v>
      </c>
      <c r="V106" s="118" t="s">
        <v>163</v>
      </c>
      <c r="W106" s="118" t="s">
        <v>230</v>
      </c>
      <c r="X106" s="118">
        <v>200</v>
      </c>
      <c r="Y106" s="119">
        <v>7876</v>
      </c>
      <c r="Z106" s="120">
        <v>1438</v>
      </c>
      <c r="AA106" s="119">
        <v>9314</v>
      </c>
      <c r="AB106" s="117" t="s">
        <v>141</v>
      </c>
      <c r="AC106" s="117">
        <v>32.073900000000002</v>
      </c>
      <c r="AD106" s="119">
        <v>252614.04</v>
      </c>
      <c r="AE106" s="119">
        <v>46122.27</v>
      </c>
      <c r="AF106" s="119">
        <v>298736.3</v>
      </c>
    </row>
    <row r="107" spans="1:32">
      <c r="A107" s="117">
        <v>411030</v>
      </c>
      <c r="B107" s="117">
        <v>411116463</v>
      </c>
      <c r="D107" s="117">
        <v>430156993</v>
      </c>
      <c r="E107" s="117" t="s">
        <v>224</v>
      </c>
      <c r="F107" s="117" t="s">
        <v>135</v>
      </c>
      <c r="G107" s="117">
        <v>212072249</v>
      </c>
      <c r="H107" s="117">
        <v>310246783</v>
      </c>
      <c r="I107" s="117">
        <v>1200179</v>
      </c>
      <c r="J107" s="117">
        <v>1300087</v>
      </c>
      <c r="K107" s="117">
        <v>1100080</v>
      </c>
      <c r="L107" s="118" t="s">
        <v>184</v>
      </c>
      <c r="M107" s="118" t="s">
        <v>137</v>
      </c>
      <c r="N107" s="118" t="s">
        <v>146</v>
      </c>
      <c r="O107" s="118" t="s">
        <v>49</v>
      </c>
      <c r="U107" s="118">
        <v>2000007</v>
      </c>
      <c r="V107" s="118" t="s">
        <v>157</v>
      </c>
      <c r="W107" s="118" t="s">
        <v>231</v>
      </c>
      <c r="X107" s="118">
        <v>264</v>
      </c>
      <c r="Y107" s="118">
        <v>528</v>
      </c>
      <c r="Z107" s="121">
        <v>287.76</v>
      </c>
      <c r="AA107" s="118">
        <v>815.76</v>
      </c>
      <c r="AB107" s="117" t="s">
        <v>141</v>
      </c>
      <c r="AC107" s="117">
        <v>32.073900000000002</v>
      </c>
      <c r="AD107" s="119">
        <v>16935.02</v>
      </c>
      <c r="AE107" s="119">
        <v>9229.59</v>
      </c>
      <c r="AF107" s="119">
        <v>26164.6</v>
      </c>
    </row>
    <row r="108" spans="1:32">
      <c r="A108" s="117">
        <v>411030</v>
      </c>
      <c r="B108" s="117">
        <v>411116464</v>
      </c>
      <c r="D108" s="117">
        <v>430156994</v>
      </c>
      <c r="E108" s="117" t="s">
        <v>224</v>
      </c>
      <c r="F108" s="117" t="s">
        <v>135</v>
      </c>
      <c r="G108" s="117">
        <v>212075277</v>
      </c>
      <c r="H108" s="117">
        <v>310246785</v>
      </c>
      <c r="I108" s="117">
        <v>1200179</v>
      </c>
      <c r="J108" s="117">
        <v>1300087</v>
      </c>
      <c r="K108" s="117">
        <v>1100080</v>
      </c>
      <c r="L108" s="118" t="s">
        <v>184</v>
      </c>
      <c r="M108" s="118" t="s">
        <v>137</v>
      </c>
      <c r="N108" s="118" t="s">
        <v>146</v>
      </c>
      <c r="O108" s="118" t="s">
        <v>49</v>
      </c>
      <c r="U108" s="118">
        <v>2000007</v>
      </c>
      <c r="V108" s="118" t="s">
        <v>157</v>
      </c>
      <c r="W108" s="118" t="s">
        <v>191</v>
      </c>
      <c r="X108" s="119">
        <v>3600</v>
      </c>
      <c r="Y108" s="119">
        <v>7524</v>
      </c>
      <c r="Z108" s="121">
        <v>216</v>
      </c>
      <c r="AA108" s="119">
        <v>7740</v>
      </c>
      <c r="AB108" s="117" t="s">
        <v>141</v>
      </c>
      <c r="AC108" s="117">
        <v>32.073900000000002</v>
      </c>
      <c r="AD108" s="119">
        <v>241324.02</v>
      </c>
      <c r="AE108" s="119">
        <v>6927.96</v>
      </c>
      <c r="AF108" s="119">
        <v>248251.99</v>
      </c>
    </row>
    <row r="109" spans="1:32">
      <c r="A109" s="117">
        <v>411030</v>
      </c>
      <c r="B109" s="117">
        <v>411116465</v>
      </c>
      <c r="D109" s="117">
        <v>430156995</v>
      </c>
      <c r="E109" s="117" t="s">
        <v>224</v>
      </c>
      <c r="F109" s="117" t="s">
        <v>135</v>
      </c>
      <c r="G109" s="117">
        <v>212075278</v>
      </c>
      <c r="H109" s="117">
        <v>310246786</v>
      </c>
      <c r="I109" s="117">
        <v>1200179</v>
      </c>
      <c r="J109" s="117">
        <v>1300087</v>
      </c>
      <c r="K109" s="117">
        <v>1100080</v>
      </c>
      <c r="L109" s="118" t="s">
        <v>184</v>
      </c>
      <c r="M109" s="118" t="s">
        <v>137</v>
      </c>
      <c r="N109" s="118" t="s">
        <v>146</v>
      </c>
      <c r="O109" s="118" t="s">
        <v>49</v>
      </c>
      <c r="U109" s="118">
        <v>2000007</v>
      </c>
      <c r="V109" s="118" t="s">
        <v>157</v>
      </c>
      <c r="W109" s="118" t="s">
        <v>191</v>
      </c>
      <c r="X109" s="119">
        <v>3600</v>
      </c>
      <c r="Y109" s="119">
        <v>7524</v>
      </c>
      <c r="Z109" s="121">
        <v>216</v>
      </c>
      <c r="AA109" s="119">
        <v>7740</v>
      </c>
      <c r="AB109" s="117" t="s">
        <v>141</v>
      </c>
      <c r="AC109" s="117">
        <v>32.073900000000002</v>
      </c>
      <c r="AD109" s="119">
        <v>241324.02</v>
      </c>
      <c r="AE109" s="119">
        <v>6927.96</v>
      </c>
      <c r="AF109" s="119">
        <v>248251.99</v>
      </c>
    </row>
    <row r="110" spans="1:32">
      <c r="A110" s="117">
        <v>411030</v>
      </c>
      <c r="B110" s="117">
        <v>411116466</v>
      </c>
      <c r="D110" s="117">
        <v>430156996</v>
      </c>
      <c r="E110" s="117" t="s">
        <v>224</v>
      </c>
      <c r="F110" s="117" t="s">
        <v>135</v>
      </c>
      <c r="G110" s="117">
        <v>212075281</v>
      </c>
      <c r="H110" s="117">
        <v>310246788</v>
      </c>
      <c r="I110" s="117">
        <v>1200179</v>
      </c>
      <c r="J110" s="117">
        <v>1300087</v>
      </c>
      <c r="K110" s="117">
        <v>1100080</v>
      </c>
      <c r="L110" s="118" t="s">
        <v>184</v>
      </c>
      <c r="M110" s="118" t="s">
        <v>137</v>
      </c>
      <c r="N110" s="118" t="s">
        <v>146</v>
      </c>
      <c r="O110" s="118" t="s">
        <v>49</v>
      </c>
      <c r="U110" s="118">
        <v>2000007</v>
      </c>
      <c r="V110" s="118" t="s">
        <v>157</v>
      </c>
      <c r="W110" s="118" t="s">
        <v>191</v>
      </c>
      <c r="X110" s="119">
        <v>3600</v>
      </c>
      <c r="Y110" s="119">
        <v>7524</v>
      </c>
      <c r="Z110" s="121">
        <v>216</v>
      </c>
      <c r="AA110" s="119">
        <v>7740</v>
      </c>
      <c r="AB110" s="117" t="s">
        <v>141</v>
      </c>
      <c r="AC110" s="117">
        <v>32.073900000000002</v>
      </c>
      <c r="AD110" s="119">
        <v>241324.02</v>
      </c>
      <c r="AE110" s="119">
        <v>6927.96</v>
      </c>
      <c r="AF110" s="119">
        <v>248251.99</v>
      </c>
    </row>
    <row r="111" spans="1:32">
      <c r="A111" s="117">
        <v>411030</v>
      </c>
      <c r="B111" s="117">
        <v>411116467</v>
      </c>
      <c r="D111" s="117">
        <v>430156997</v>
      </c>
      <c r="E111" s="117" t="s">
        <v>224</v>
      </c>
      <c r="F111" s="117" t="s">
        <v>135</v>
      </c>
      <c r="G111" s="117">
        <v>212075267</v>
      </c>
      <c r="H111" s="117">
        <v>310246794</v>
      </c>
      <c r="I111" s="117">
        <v>1200179</v>
      </c>
      <c r="J111" s="117">
        <v>1300087</v>
      </c>
      <c r="K111" s="117">
        <v>1100080</v>
      </c>
      <c r="L111" s="118" t="s">
        <v>184</v>
      </c>
      <c r="M111" s="118" t="s">
        <v>137</v>
      </c>
      <c r="N111" s="118" t="s">
        <v>146</v>
      </c>
      <c r="O111" s="118" t="s">
        <v>49</v>
      </c>
      <c r="U111" s="118">
        <v>2000007</v>
      </c>
      <c r="V111" s="118" t="s">
        <v>157</v>
      </c>
      <c r="W111" s="118" t="s">
        <v>195</v>
      </c>
      <c r="X111" s="119">
        <v>2400</v>
      </c>
      <c r="Y111" s="119">
        <v>4872</v>
      </c>
      <c r="Z111" s="121">
        <v>144</v>
      </c>
      <c r="AA111" s="119">
        <v>5016</v>
      </c>
      <c r="AB111" s="117" t="s">
        <v>141</v>
      </c>
      <c r="AC111" s="117">
        <v>32.073900000000002</v>
      </c>
      <c r="AD111" s="119">
        <v>156264.04</v>
      </c>
      <c r="AE111" s="119">
        <v>4618.6400000000003</v>
      </c>
      <c r="AF111" s="119">
        <v>160882.68</v>
      </c>
    </row>
    <row r="112" spans="1:32">
      <c r="A112" s="117">
        <v>411030</v>
      </c>
      <c r="B112" s="117">
        <v>411116468</v>
      </c>
      <c r="D112" s="117">
        <v>430156998</v>
      </c>
      <c r="E112" s="117" t="s">
        <v>224</v>
      </c>
      <c r="F112" s="117" t="s">
        <v>135</v>
      </c>
      <c r="G112" s="117">
        <v>212075286</v>
      </c>
      <c r="H112" s="117">
        <v>310246792</v>
      </c>
      <c r="I112" s="117">
        <v>1200179</v>
      </c>
      <c r="J112" s="117">
        <v>1300087</v>
      </c>
      <c r="K112" s="117">
        <v>1100080</v>
      </c>
      <c r="L112" s="118" t="s">
        <v>184</v>
      </c>
      <c r="M112" s="118" t="s">
        <v>137</v>
      </c>
      <c r="N112" s="118" t="s">
        <v>146</v>
      </c>
      <c r="O112" s="118" t="s">
        <v>49</v>
      </c>
      <c r="S112" s="118" t="s">
        <v>232</v>
      </c>
      <c r="U112" s="118">
        <v>2000007</v>
      </c>
      <c r="V112" s="118" t="s">
        <v>157</v>
      </c>
      <c r="W112" s="118" t="s">
        <v>195</v>
      </c>
      <c r="X112" s="119">
        <v>4800</v>
      </c>
      <c r="Y112" s="119">
        <v>9744</v>
      </c>
      <c r="Z112" s="121">
        <v>288</v>
      </c>
      <c r="AA112" s="119">
        <v>10032</v>
      </c>
      <c r="AB112" s="117" t="s">
        <v>141</v>
      </c>
      <c r="AC112" s="117">
        <v>32.073900000000002</v>
      </c>
      <c r="AD112" s="119">
        <v>312528.08</v>
      </c>
      <c r="AE112" s="119">
        <v>9237.2800000000007</v>
      </c>
      <c r="AF112" s="119">
        <v>321765.36</v>
      </c>
    </row>
    <row r="113" spans="1:32">
      <c r="A113" s="117">
        <v>411030</v>
      </c>
      <c r="B113" s="117">
        <v>411116469</v>
      </c>
      <c r="D113" s="117">
        <v>430156999</v>
      </c>
      <c r="E113" s="117" t="s">
        <v>224</v>
      </c>
      <c r="F113" s="117" t="s">
        <v>135</v>
      </c>
      <c r="G113" s="117">
        <v>212076127</v>
      </c>
      <c r="H113" s="117">
        <v>310246789</v>
      </c>
      <c r="I113" s="117">
        <v>1200179</v>
      </c>
      <c r="J113" s="117">
        <v>1300087</v>
      </c>
      <c r="K113" s="117">
        <v>1100080</v>
      </c>
      <c r="L113" s="118" t="s">
        <v>184</v>
      </c>
      <c r="M113" s="118" t="s">
        <v>137</v>
      </c>
      <c r="N113" s="118" t="s">
        <v>146</v>
      </c>
      <c r="O113" s="118" t="s">
        <v>49</v>
      </c>
      <c r="U113" s="118">
        <v>2000007</v>
      </c>
      <c r="V113" s="118" t="s">
        <v>157</v>
      </c>
      <c r="W113" s="118" t="s">
        <v>194</v>
      </c>
      <c r="X113" s="118">
        <v>144</v>
      </c>
      <c r="Y113" s="118">
        <v>273.60000000000002</v>
      </c>
      <c r="Z113" s="121">
        <v>1.44</v>
      </c>
      <c r="AA113" s="118">
        <v>275.04000000000002</v>
      </c>
      <c r="AB113" s="117" t="s">
        <v>141</v>
      </c>
      <c r="AC113" s="117">
        <v>32.073900000000002</v>
      </c>
      <c r="AD113" s="119">
        <v>8775.42</v>
      </c>
      <c r="AE113" s="118">
        <v>46.19</v>
      </c>
      <c r="AF113" s="119">
        <v>8821.61</v>
      </c>
    </row>
    <row r="114" spans="1:32">
      <c r="A114" s="117">
        <v>411030</v>
      </c>
      <c r="B114" s="117">
        <v>411116470</v>
      </c>
      <c r="D114" s="117">
        <v>430157000</v>
      </c>
      <c r="E114" s="117" t="s">
        <v>224</v>
      </c>
      <c r="F114" s="117" t="s">
        <v>135</v>
      </c>
      <c r="G114" s="117">
        <v>212072623</v>
      </c>
      <c r="H114" s="117">
        <v>310246780</v>
      </c>
      <c r="I114" s="117">
        <v>1200179</v>
      </c>
      <c r="J114" s="117">
        <v>1300087</v>
      </c>
      <c r="K114" s="117">
        <v>1100080</v>
      </c>
      <c r="L114" s="118" t="s">
        <v>184</v>
      </c>
      <c r="M114" s="118" t="s">
        <v>137</v>
      </c>
      <c r="N114" s="118" t="s">
        <v>146</v>
      </c>
      <c r="O114" s="118" t="s">
        <v>49</v>
      </c>
      <c r="U114" s="118">
        <v>2000007</v>
      </c>
      <c r="V114" s="118" t="s">
        <v>157</v>
      </c>
      <c r="W114" s="118" t="s">
        <v>233</v>
      </c>
      <c r="X114" s="118">
        <v>960</v>
      </c>
      <c r="Y114" s="119">
        <v>4944</v>
      </c>
      <c r="Z114" s="121">
        <v>614.4</v>
      </c>
      <c r="AA114" s="119">
        <v>5558.4</v>
      </c>
      <c r="AB114" s="117" t="s">
        <v>141</v>
      </c>
      <c r="AC114" s="117">
        <v>32.073900000000002</v>
      </c>
      <c r="AD114" s="119">
        <v>158573.35999999999</v>
      </c>
      <c r="AE114" s="119">
        <v>19706.2</v>
      </c>
      <c r="AF114" s="119">
        <v>178279.57</v>
      </c>
    </row>
    <row r="115" spans="1:32">
      <c r="A115" s="117">
        <v>411030</v>
      </c>
      <c r="B115" s="117">
        <v>411116471</v>
      </c>
      <c r="D115" s="117">
        <v>430157001</v>
      </c>
      <c r="E115" s="117" t="s">
        <v>224</v>
      </c>
      <c r="F115" s="117" t="s">
        <v>135</v>
      </c>
      <c r="G115" s="117">
        <v>212073272</v>
      </c>
      <c r="H115" s="117">
        <v>310246803</v>
      </c>
      <c r="I115" s="117">
        <v>1200179</v>
      </c>
      <c r="J115" s="117">
        <v>1300087</v>
      </c>
      <c r="K115" s="117">
        <v>1100080</v>
      </c>
      <c r="L115" s="118" t="s">
        <v>184</v>
      </c>
      <c r="M115" s="118" t="s">
        <v>137</v>
      </c>
      <c r="N115" s="118" t="s">
        <v>146</v>
      </c>
      <c r="O115" s="118" t="s">
        <v>49</v>
      </c>
      <c r="U115" s="118">
        <v>2000007</v>
      </c>
      <c r="V115" s="118" t="s">
        <v>157</v>
      </c>
      <c r="W115" s="118" t="s">
        <v>193</v>
      </c>
      <c r="X115" s="119">
        <v>8112</v>
      </c>
      <c r="Y115" s="119">
        <v>30582.240000000002</v>
      </c>
      <c r="Z115" s="120">
        <v>1135.68</v>
      </c>
      <c r="AA115" s="119">
        <v>31717.919999999998</v>
      </c>
      <c r="AB115" s="117" t="s">
        <v>141</v>
      </c>
      <c r="AC115" s="117">
        <v>32.073900000000002</v>
      </c>
      <c r="AD115" s="119">
        <v>980891.71</v>
      </c>
      <c r="AE115" s="119">
        <v>36425.69</v>
      </c>
      <c r="AF115" s="119">
        <v>1017317.39</v>
      </c>
    </row>
    <row r="116" spans="1:32">
      <c r="A116" s="117">
        <v>411030</v>
      </c>
      <c r="B116" s="117">
        <v>411116495</v>
      </c>
      <c r="D116" s="117">
        <v>430156911</v>
      </c>
      <c r="E116" s="117" t="s">
        <v>234</v>
      </c>
      <c r="F116" s="117" t="s">
        <v>135</v>
      </c>
      <c r="G116" s="117">
        <v>212076082</v>
      </c>
      <c r="H116" s="117">
        <v>310246737</v>
      </c>
      <c r="I116" s="117">
        <v>1200555</v>
      </c>
      <c r="J116" s="117">
        <v>1100017</v>
      </c>
      <c r="K116" s="117">
        <v>1100017</v>
      </c>
      <c r="L116" s="118" t="s">
        <v>136</v>
      </c>
      <c r="M116" s="118" t="s">
        <v>137</v>
      </c>
      <c r="N116" s="118" t="s">
        <v>146</v>
      </c>
      <c r="O116" s="118" t="s">
        <v>45</v>
      </c>
      <c r="U116" s="118">
        <v>2000010</v>
      </c>
      <c r="V116" s="118" t="s">
        <v>181</v>
      </c>
      <c r="W116" s="118" t="s">
        <v>235</v>
      </c>
      <c r="X116" s="118">
        <v>600</v>
      </c>
      <c r="Y116" s="119">
        <v>35574</v>
      </c>
      <c r="Z116" s="120">
        <v>1950</v>
      </c>
      <c r="AA116" s="119">
        <v>37524</v>
      </c>
      <c r="AB116" s="117" t="s">
        <v>141</v>
      </c>
      <c r="AC116" s="117">
        <v>32.073900000000002</v>
      </c>
      <c r="AD116" s="119">
        <v>1140996.92</v>
      </c>
      <c r="AE116" s="119">
        <v>62544.11</v>
      </c>
      <c r="AF116" s="119">
        <v>1203541.02</v>
      </c>
    </row>
    <row r="117" spans="1:32">
      <c r="A117" s="117">
        <v>411030</v>
      </c>
      <c r="B117" s="117">
        <v>411116496</v>
      </c>
      <c r="D117" s="117">
        <v>430156912</v>
      </c>
      <c r="E117" s="117" t="s">
        <v>234</v>
      </c>
      <c r="F117" s="117" t="s">
        <v>135</v>
      </c>
      <c r="G117" s="117">
        <v>212076083</v>
      </c>
      <c r="H117" s="117">
        <v>310246738</v>
      </c>
      <c r="I117" s="117">
        <v>1200555</v>
      </c>
      <c r="J117" s="117">
        <v>1100017</v>
      </c>
      <c r="K117" s="117">
        <v>1100017</v>
      </c>
      <c r="L117" s="118" t="s">
        <v>136</v>
      </c>
      <c r="M117" s="118" t="s">
        <v>137</v>
      </c>
      <c r="N117" s="118" t="s">
        <v>146</v>
      </c>
      <c r="O117" s="118" t="s">
        <v>45</v>
      </c>
      <c r="U117" s="118">
        <v>2000010</v>
      </c>
      <c r="V117" s="118" t="s">
        <v>181</v>
      </c>
      <c r="W117" s="118" t="s">
        <v>236</v>
      </c>
      <c r="X117" s="118">
        <v>288</v>
      </c>
      <c r="Y117" s="119">
        <v>13849.92</v>
      </c>
      <c r="Z117" s="121">
        <v>423.36</v>
      </c>
      <c r="AA117" s="119">
        <v>14273.28</v>
      </c>
      <c r="AB117" s="117" t="s">
        <v>141</v>
      </c>
      <c r="AC117" s="117">
        <v>32.073900000000002</v>
      </c>
      <c r="AD117" s="119">
        <v>444220.95</v>
      </c>
      <c r="AE117" s="119">
        <v>13578.81</v>
      </c>
      <c r="AF117" s="119">
        <v>457799.76</v>
      </c>
    </row>
    <row r="118" spans="1:32">
      <c r="A118" s="117">
        <v>411030</v>
      </c>
      <c r="B118" s="117">
        <v>411116497</v>
      </c>
      <c r="D118" s="117">
        <v>430156913</v>
      </c>
      <c r="E118" s="117" t="s">
        <v>234</v>
      </c>
      <c r="F118" s="117" t="s">
        <v>135</v>
      </c>
      <c r="G118" s="117">
        <v>212075695</v>
      </c>
      <c r="H118" s="117">
        <v>310246739</v>
      </c>
      <c r="I118" s="117">
        <v>1200555</v>
      </c>
      <c r="J118" s="117">
        <v>1100017</v>
      </c>
      <c r="K118" s="117">
        <v>1100017</v>
      </c>
      <c r="L118" s="118" t="s">
        <v>136</v>
      </c>
      <c r="M118" s="118" t="s">
        <v>137</v>
      </c>
      <c r="N118" s="118" t="s">
        <v>146</v>
      </c>
      <c r="O118" s="118" t="s">
        <v>45</v>
      </c>
      <c r="U118" s="118">
        <v>2000010</v>
      </c>
      <c r="V118" s="118" t="s">
        <v>181</v>
      </c>
      <c r="W118" s="118" t="s">
        <v>237</v>
      </c>
      <c r="X118" s="118">
        <v>384</v>
      </c>
      <c r="Y118" s="119">
        <v>50472.959999999999</v>
      </c>
      <c r="Z118" s="121">
        <v>986.88</v>
      </c>
      <c r="AA118" s="119">
        <v>51459.839999999997</v>
      </c>
      <c r="AB118" s="117" t="s">
        <v>141</v>
      </c>
      <c r="AC118" s="117">
        <v>32.073900000000002</v>
      </c>
      <c r="AD118" s="119">
        <v>1618864.67</v>
      </c>
      <c r="AE118" s="119">
        <v>31653.09</v>
      </c>
      <c r="AF118" s="119">
        <v>1650517.76</v>
      </c>
    </row>
    <row r="119" spans="1:32">
      <c r="A119" s="117">
        <v>411030</v>
      </c>
      <c r="B119" s="117">
        <v>411116498</v>
      </c>
      <c r="D119" s="117">
        <v>430156914</v>
      </c>
      <c r="E119" s="117" t="s">
        <v>234</v>
      </c>
      <c r="F119" s="117" t="s">
        <v>135</v>
      </c>
      <c r="G119" s="117">
        <v>212072057</v>
      </c>
      <c r="H119" s="117">
        <v>310246724</v>
      </c>
      <c r="I119" s="117">
        <v>1200504</v>
      </c>
      <c r="J119" s="117">
        <v>1100017</v>
      </c>
      <c r="K119" s="117">
        <v>1100017</v>
      </c>
      <c r="L119" s="118" t="s">
        <v>145</v>
      </c>
      <c r="M119" s="118" t="s">
        <v>137</v>
      </c>
      <c r="N119" s="118" t="s">
        <v>146</v>
      </c>
      <c r="O119" s="118" t="s">
        <v>45</v>
      </c>
      <c r="U119" s="118">
        <v>5000587</v>
      </c>
      <c r="V119" s="118" t="s">
        <v>163</v>
      </c>
      <c r="W119" s="118" t="s">
        <v>177</v>
      </c>
      <c r="X119" s="118">
        <v>500</v>
      </c>
      <c r="Y119" s="119">
        <v>65700</v>
      </c>
      <c r="Z119" s="120">
        <v>2325</v>
      </c>
      <c r="AA119" s="119">
        <v>68025</v>
      </c>
      <c r="AB119" s="117" t="s">
        <v>141</v>
      </c>
      <c r="AC119" s="117">
        <v>32.073900000000002</v>
      </c>
      <c r="AD119" s="119">
        <v>2107255.23</v>
      </c>
      <c r="AE119" s="119">
        <v>74571.820000000007</v>
      </c>
      <c r="AF119" s="119">
        <v>2181827.0499999998</v>
      </c>
    </row>
    <row r="120" spans="1:32">
      <c r="A120" s="117">
        <v>411030</v>
      </c>
      <c r="B120" s="117">
        <v>411116499</v>
      </c>
      <c r="D120" s="117">
        <v>430156915</v>
      </c>
      <c r="E120" s="117" t="s">
        <v>234</v>
      </c>
      <c r="F120" s="117" t="s">
        <v>135</v>
      </c>
      <c r="G120" s="117">
        <v>212074502</v>
      </c>
      <c r="H120" s="117">
        <v>310246723</v>
      </c>
      <c r="I120" s="117">
        <v>1200504</v>
      </c>
      <c r="J120" s="117">
        <v>1100017</v>
      </c>
      <c r="K120" s="117">
        <v>1100017</v>
      </c>
      <c r="L120" s="118" t="s">
        <v>145</v>
      </c>
      <c r="M120" s="118" t="s">
        <v>137</v>
      </c>
      <c r="N120" s="118" t="s">
        <v>146</v>
      </c>
      <c r="O120" s="118" t="s">
        <v>45</v>
      </c>
      <c r="U120" s="118">
        <v>5000587</v>
      </c>
      <c r="V120" s="118" t="s">
        <v>163</v>
      </c>
      <c r="W120" s="118" t="s">
        <v>238</v>
      </c>
      <c r="X120" s="118">
        <v>180</v>
      </c>
      <c r="Y120" s="119">
        <v>57112.2</v>
      </c>
      <c r="Z120" s="120">
        <v>2331</v>
      </c>
      <c r="AA120" s="119">
        <v>59443.199999999997</v>
      </c>
      <c r="AB120" s="117" t="s">
        <v>141</v>
      </c>
      <c r="AC120" s="117">
        <v>32.073900000000002</v>
      </c>
      <c r="AD120" s="119">
        <v>1831810.99</v>
      </c>
      <c r="AE120" s="119">
        <v>74764.259999999995</v>
      </c>
      <c r="AF120" s="119">
        <v>1906575.25</v>
      </c>
    </row>
    <row r="121" spans="1:32">
      <c r="A121" s="117">
        <v>411030</v>
      </c>
      <c r="B121" s="117">
        <v>411116501</v>
      </c>
      <c r="D121" s="117">
        <v>430156917</v>
      </c>
      <c r="E121" s="117" t="s">
        <v>234</v>
      </c>
      <c r="F121" s="117" t="s">
        <v>135</v>
      </c>
      <c r="G121" s="117">
        <v>212072523</v>
      </c>
      <c r="H121" s="117">
        <v>310246725</v>
      </c>
      <c r="I121" s="117">
        <v>1200504</v>
      </c>
      <c r="J121" s="117">
        <v>1100017</v>
      </c>
      <c r="K121" s="117">
        <v>1100017</v>
      </c>
      <c r="L121" s="118" t="s">
        <v>145</v>
      </c>
      <c r="M121" s="118" t="s">
        <v>137</v>
      </c>
      <c r="N121" s="118" t="s">
        <v>146</v>
      </c>
      <c r="O121" s="118" t="s">
        <v>45</v>
      </c>
      <c r="U121" s="118">
        <v>5000587</v>
      </c>
      <c r="V121" s="118" t="s">
        <v>163</v>
      </c>
      <c r="W121" s="118" t="s">
        <v>177</v>
      </c>
      <c r="X121" s="118">
        <v>500</v>
      </c>
      <c r="Y121" s="119">
        <v>65700</v>
      </c>
      <c r="Z121" s="120">
        <v>2325</v>
      </c>
      <c r="AA121" s="119">
        <v>68025</v>
      </c>
      <c r="AB121" s="117" t="s">
        <v>141</v>
      </c>
      <c r="AC121" s="117">
        <v>32.073900000000002</v>
      </c>
      <c r="AD121" s="119">
        <v>2107255.23</v>
      </c>
      <c r="AE121" s="119">
        <v>74571.820000000007</v>
      </c>
      <c r="AF121" s="119">
        <v>2181827.0499999998</v>
      </c>
    </row>
    <row r="122" spans="1:32">
      <c r="A122" s="117">
        <v>411030</v>
      </c>
      <c r="B122" s="117">
        <v>411116501</v>
      </c>
      <c r="D122" s="117">
        <v>430156917</v>
      </c>
      <c r="E122" s="117" t="s">
        <v>234</v>
      </c>
      <c r="F122" s="117" t="s">
        <v>135</v>
      </c>
      <c r="G122" s="117">
        <v>212072862</v>
      </c>
      <c r="H122" s="117">
        <v>310246726</v>
      </c>
      <c r="I122" s="117">
        <v>1200504</v>
      </c>
      <c r="J122" s="117">
        <v>1100017</v>
      </c>
      <c r="K122" s="117">
        <v>1100017</v>
      </c>
      <c r="L122" s="118" t="s">
        <v>145</v>
      </c>
      <c r="M122" s="118" t="s">
        <v>137</v>
      </c>
      <c r="N122" s="118" t="s">
        <v>146</v>
      </c>
      <c r="O122" s="118" t="s">
        <v>45</v>
      </c>
      <c r="U122" s="118">
        <v>5000587</v>
      </c>
      <c r="V122" s="118" t="s">
        <v>163</v>
      </c>
      <c r="W122" s="118" t="s">
        <v>177</v>
      </c>
      <c r="X122" s="118">
        <v>500</v>
      </c>
      <c r="Y122" s="119">
        <v>65700</v>
      </c>
      <c r="Z122" s="120">
        <v>2325</v>
      </c>
      <c r="AA122" s="119">
        <v>68025</v>
      </c>
      <c r="AB122" s="117" t="s">
        <v>141</v>
      </c>
      <c r="AC122" s="117">
        <v>32.073900000000002</v>
      </c>
      <c r="AD122" s="119">
        <v>2107255.23</v>
      </c>
      <c r="AE122" s="119">
        <v>74571.820000000007</v>
      </c>
      <c r="AF122" s="119">
        <v>2181827.0499999998</v>
      </c>
    </row>
    <row r="123" spans="1:32">
      <c r="A123" s="117">
        <v>411030</v>
      </c>
      <c r="B123" s="117">
        <v>411116502</v>
      </c>
      <c r="D123" s="117">
        <v>430156918</v>
      </c>
      <c r="E123" s="117" t="s">
        <v>234</v>
      </c>
      <c r="F123" s="117" t="s">
        <v>135</v>
      </c>
      <c r="G123" s="117">
        <v>212075834</v>
      </c>
      <c r="H123" s="117">
        <v>310246743</v>
      </c>
      <c r="I123" s="117">
        <v>1200430</v>
      </c>
      <c r="J123" s="117">
        <v>1100017</v>
      </c>
      <c r="K123" s="117">
        <v>1100017</v>
      </c>
      <c r="L123" s="118" t="s">
        <v>169</v>
      </c>
      <c r="M123" s="118" t="s">
        <v>137</v>
      </c>
      <c r="N123" s="118" t="s">
        <v>146</v>
      </c>
      <c r="O123" s="118" t="s">
        <v>45</v>
      </c>
      <c r="U123" s="118">
        <v>5000587</v>
      </c>
      <c r="V123" s="118" t="s">
        <v>163</v>
      </c>
      <c r="W123" s="118" t="s">
        <v>237</v>
      </c>
      <c r="X123" s="118">
        <v>576</v>
      </c>
      <c r="Y123" s="119">
        <v>75709.440000000002</v>
      </c>
      <c r="Z123" s="120">
        <v>1480.32</v>
      </c>
      <c r="AA123" s="119">
        <v>77189.759999999995</v>
      </c>
      <c r="AB123" s="117" t="s">
        <v>141</v>
      </c>
      <c r="AC123" s="117">
        <v>32.073900000000002</v>
      </c>
      <c r="AD123" s="119">
        <v>2428297.0099999998</v>
      </c>
      <c r="AE123" s="119">
        <v>47479.64</v>
      </c>
      <c r="AF123" s="119">
        <v>2475776.64</v>
      </c>
    </row>
    <row r="124" spans="1:32">
      <c r="A124" s="117">
        <v>411030</v>
      </c>
      <c r="B124" s="117">
        <v>411116503</v>
      </c>
      <c r="D124" s="117">
        <v>430156919</v>
      </c>
      <c r="E124" s="117" t="s">
        <v>234</v>
      </c>
      <c r="F124" s="117" t="s">
        <v>135</v>
      </c>
      <c r="G124" s="117">
        <v>212075091</v>
      </c>
      <c r="H124" s="117">
        <v>310246729</v>
      </c>
      <c r="I124" s="117">
        <v>1200430</v>
      </c>
      <c r="J124" s="117">
        <v>1100017</v>
      </c>
      <c r="K124" s="117">
        <v>1100017</v>
      </c>
      <c r="L124" s="118" t="s">
        <v>169</v>
      </c>
      <c r="M124" s="118" t="s">
        <v>137</v>
      </c>
      <c r="N124" s="118" t="s">
        <v>146</v>
      </c>
      <c r="O124" s="118" t="s">
        <v>45</v>
      </c>
      <c r="U124" s="118">
        <v>5000587</v>
      </c>
      <c r="V124" s="118" t="s">
        <v>163</v>
      </c>
      <c r="W124" s="118" t="s">
        <v>170</v>
      </c>
      <c r="X124" s="118">
        <v>645</v>
      </c>
      <c r="Y124" s="119">
        <v>111139.95</v>
      </c>
      <c r="Z124" s="120">
        <v>2173.65</v>
      </c>
      <c r="AA124" s="119">
        <v>113313.60000000001</v>
      </c>
      <c r="AB124" s="117" t="s">
        <v>141</v>
      </c>
      <c r="AC124" s="117">
        <v>32.073900000000002</v>
      </c>
      <c r="AD124" s="119">
        <v>3564691.64</v>
      </c>
      <c r="AE124" s="119">
        <v>69717.429999999993</v>
      </c>
      <c r="AF124" s="119">
        <v>3634409.08</v>
      </c>
    </row>
    <row r="125" spans="1:32">
      <c r="A125" s="117">
        <v>411030</v>
      </c>
      <c r="B125" s="117">
        <v>411116504</v>
      </c>
      <c r="D125" s="117">
        <v>430156920</v>
      </c>
      <c r="E125" s="117" t="s">
        <v>234</v>
      </c>
      <c r="F125" s="117" t="s">
        <v>135</v>
      </c>
      <c r="G125" s="117">
        <v>212075521</v>
      </c>
      <c r="H125" s="117">
        <v>310246732</v>
      </c>
      <c r="I125" s="117">
        <v>1200430</v>
      </c>
      <c r="J125" s="117">
        <v>1100017</v>
      </c>
      <c r="K125" s="117">
        <v>1100017</v>
      </c>
      <c r="L125" s="118" t="s">
        <v>169</v>
      </c>
      <c r="M125" s="118" t="s">
        <v>137</v>
      </c>
      <c r="N125" s="118" t="s">
        <v>146</v>
      </c>
      <c r="O125" s="118" t="s">
        <v>45</v>
      </c>
      <c r="U125" s="118">
        <v>5000587</v>
      </c>
      <c r="V125" s="118" t="s">
        <v>163</v>
      </c>
      <c r="W125" s="118" t="s">
        <v>215</v>
      </c>
      <c r="X125" s="118">
        <v>480</v>
      </c>
      <c r="Y125" s="119">
        <v>62515.199999999997</v>
      </c>
      <c r="Z125" s="120">
        <v>1617.6</v>
      </c>
      <c r="AA125" s="119">
        <v>64132.800000000003</v>
      </c>
      <c r="AB125" s="117" t="s">
        <v>141</v>
      </c>
      <c r="AC125" s="117">
        <v>32.073900000000002</v>
      </c>
      <c r="AD125" s="119">
        <v>2005106.27</v>
      </c>
      <c r="AE125" s="119">
        <v>51882.74</v>
      </c>
      <c r="AF125" s="119">
        <v>2056989.01</v>
      </c>
    </row>
    <row r="126" spans="1:32">
      <c r="A126" s="117">
        <v>411030</v>
      </c>
      <c r="B126" s="117">
        <v>411116505</v>
      </c>
      <c r="D126" s="117">
        <v>430156921</v>
      </c>
      <c r="E126" s="117" t="s">
        <v>234</v>
      </c>
      <c r="F126" s="117" t="s">
        <v>135</v>
      </c>
      <c r="G126" s="117">
        <v>212075861</v>
      </c>
      <c r="H126" s="117">
        <v>310246741</v>
      </c>
      <c r="I126" s="117">
        <v>1200430</v>
      </c>
      <c r="J126" s="117">
        <v>1100017</v>
      </c>
      <c r="K126" s="118">
        <v>1100017</v>
      </c>
      <c r="L126" s="118" t="s">
        <v>169</v>
      </c>
      <c r="M126" s="118" t="s">
        <v>137</v>
      </c>
      <c r="N126" s="118" t="s">
        <v>146</v>
      </c>
      <c r="O126" s="118" t="s">
        <v>45</v>
      </c>
      <c r="U126" s="118">
        <v>5000587</v>
      </c>
      <c r="V126" s="118" t="s">
        <v>163</v>
      </c>
      <c r="W126" s="118" t="s">
        <v>174</v>
      </c>
      <c r="X126" s="118">
        <v>180</v>
      </c>
      <c r="Y126" s="119">
        <v>16506</v>
      </c>
      <c r="Z126" s="121">
        <v>606.6</v>
      </c>
      <c r="AA126" s="119">
        <v>17112.599999999999</v>
      </c>
      <c r="AB126" s="117" t="s">
        <v>141</v>
      </c>
      <c r="AC126" s="117">
        <v>32.073900000000002</v>
      </c>
      <c r="AD126" s="119">
        <v>529411.79</v>
      </c>
      <c r="AE126" s="119">
        <v>19456.03</v>
      </c>
      <c r="AF126" s="119">
        <v>548867.81999999995</v>
      </c>
    </row>
    <row r="127" spans="1:32">
      <c r="A127" s="117">
        <v>411030</v>
      </c>
      <c r="B127" s="117">
        <v>411116506</v>
      </c>
      <c r="D127" s="117">
        <v>430156923</v>
      </c>
      <c r="E127" s="117" t="s">
        <v>234</v>
      </c>
      <c r="F127" s="117" t="s">
        <v>135</v>
      </c>
      <c r="G127" s="117">
        <v>212075523</v>
      </c>
      <c r="H127" s="117">
        <v>310246735</v>
      </c>
      <c r="I127" s="117">
        <v>1200430</v>
      </c>
      <c r="J127" s="117">
        <v>1100017</v>
      </c>
      <c r="K127" s="117">
        <v>1100017</v>
      </c>
      <c r="L127" s="118" t="s">
        <v>169</v>
      </c>
      <c r="M127" s="118" t="s">
        <v>137</v>
      </c>
      <c r="N127" s="118" t="s">
        <v>146</v>
      </c>
      <c r="O127" s="118" t="s">
        <v>45</v>
      </c>
      <c r="U127" s="118">
        <v>5000587</v>
      </c>
      <c r="V127" s="118" t="s">
        <v>163</v>
      </c>
      <c r="W127" s="118" t="s">
        <v>171</v>
      </c>
      <c r="X127" s="118">
        <v>400</v>
      </c>
      <c r="Y127" s="119">
        <v>24400</v>
      </c>
      <c r="Z127" s="120">
        <v>1300</v>
      </c>
      <c r="AA127" s="119">
        <v>25700</v>
      </c>
      <c r="AB127" s="117" t="s">
        <v>141</v>
      </c>
      <c r="AC127" s="117">
        <v>32.073900000000002</v>
      </c>
      <c r="AD127" s="119">
        <v>782603.16</v>
      </c>
      <c r="AE127" s="119">
        <v>41696.07</v>
      </c>
      <c r="AF127" s="119">
        <v>824299.23</v>
      </c>
    </row>
    <row r="128" spans="1:32">
      <c r="A128" s="117">
        <v>411030</v>
      </c>
      <c r="B128" s="117">
        <v>411116507</v>
      </c>
      <c r="D128" s="117">
        <v>430156924</v>
      </c>
      <c r="E128" s="117" t="s">
        <v>234</v>
      </c>
      <c r="F128" s="117" t="s">
        <v>135</v>
      </c>
      <c r="G128" s="117">
        <v>212075853</v>
      </c>
      <c r="H128" s="117">
        <v>310246740</v>
      </c>
      <c r="I128" s="117">
        <v>1200430</v>
      </c>
      <c r="J128" s="117">
        <v>1100017</v>
      </c>
      <c r="K128" s="117">
        <v>1100017</v>
      </c>
      <c r="L128" s="118" t="s">
        <v>169</v>
      </c>
      <c r="M128" s="118" t="s">
        <v>137</v>
      </c>
      <c r="N128" s="118" t="s">
        <v>146</v>
      </c>
      <c r="O128" s="118" t="s">
        <v>45</v>
      </c>
      <c r="U128" s="118">
        <v>5000587</v>
      </c>
      <c r="V128" s="118" t="s">
        <v>163</v>
      </c>
      <c r="W128" s="118" t="s">
        <v>171</v>
      </c>
      <c r="X128" s="119">
        <v>1200</v>
      </c>
      <c r="Y128" s="119">
        <v>73200</v>
      </c>
      <c r="Z128" s="120">
        <v>3900</v>
      </c>
      <c r="AA128" s="119">
        <v>77100</v>
      </c>
      <c r="AB128" s="117" t="s">
        <v>141</v>
      </c>
      <c r="AC128" s="117">
        <v>32.073900000000002</v>
      </c>
      <c r="AD128" s="119">
        <v>2347809.48</v>
      </c>
      <c r="AE128" s="119">
        <v>125088.21</v>
      </c>
      <c r="AF128" s="119">
        <v>2472897.69</v>
      </c>
    </row>
    <row r="129" spans="1:32">
      <c r="A129" s="117">
        <v>411030</v>
      </c>
      <c r="B129" s="117">
        <v>411116508</v>
      </c>
      <c r="D129" s="117">
        <v>430156925</v>
      </c>
      <c r="E129" s="117" t="s">
        <v>234</v>
      </c>
      <c r="F129" s="117" t="s">
        <v>135</v>
      </c>
      <c r="G129" s="117">
        <v>212075064</v>
      </c>
      <c r="H129" s="117">
        <v>310246727</v>
      </c>
      <c r="I129" s="117">
        <v>1200430</v>
      </c>
      <c r="J129" s="117">
        <v>1100017</v>
      </c>
      <c r="K129" s="117">
        <v>1100017</v>
      </c>
      <c r="L129" s="118" t="s">
        <v>169</v>
      </c>
      <c r="M129" s="118" t="s">
        <v>137</v>
      </c>
      <c r="N129" s="118" t="s">
        <v>146</v>
      </c>
      <c r="O129" s="118" t="s">
        <v>45</v>
      </c>
      <c r="U129" s="118">
        <v>5000587</v>
      </c>
      <c r="V129" s="118" t="s">
        <v>163</v>
      </c>
      <c r="W129" s="118" t="s">
        <v>174</v>
      </c>
      <c r="X129" s="118">
        <v>10</v>
      </c>
      <c r="Y129" s="118">
        <v>917</v>
      </c>
      <c r="Z129" s="121">
        <v>33.700000000000003</v>
      </c>
      <c r="AA129" s="118">
        <v>950.7</v>
      </c>
      <c r="AB129" s="117" t="s">
        <v>141</v>
      </c>
      <c r="AC129" s="117">
        <v>32.073900000000002</v>
      </c>
      <c r="AD129" s="119">
        <v>29411.77</v>
      </c>
      <c r="AE129" s="119">
        <v>1080.8900000000001</v>
      </c>
      <c r="AF129" s="119">
        <v>30492.66</v>
      </c>
    </row>
    <row r="130" spans="1:32">
      <c r="A130" s="117">
        <v>411030</v>
      </c>
      <c r="B130" s="117">
        <v>411116508</v>
      </c>
      <c r="D130" s="117">
        <v>430156925</v>
      </c>
      <c r="E130" s="117" t="s">
        <v>234</v>
      </c>
      <c r="F130" s="117" t="s">
        <v>135</v>
      </c>
      <c r="G130" s="117">
        <v>212075852</v>
      </c>
      <c r="H130" s="117">
        <v>310246728</v>
      </c>
      <c r="I130" s="117">
        <v>1200430</v>
      </c>
      <c r="J130" s="117">
        <v>1100017</v>
      </c>
      <c r="K130" s="117">
        <v>1100017</v>
      </c>
      <c r="L130" s="118" t="s">
        <v>169</v>
      </c>
      <c r="M130" s="118" t="s">
        <v>137</v>
      </c>
      <c r="N130" s="118" t="s">
        <v>146</v>
      </c>
      <c r="O130" s="118" t="s">
        <v>45</v>
      </c>
      <c r="U130" s="118">
        <v>5000587</v>
      </c>
      <c r="V130" s="118" t="s">
        <v>163</v>
      </c>
      <c r="W130" s="118" t="s">
        <v>174</v>
      </c>
      <c r="X130" s="118">
        <v>180</v>
      </c>
      <c r="Y130" s="119">
        <v>16506</v>
      </c>
      <c r="Z130" s="121">
        <v>606.6</v>
      </c>
      <c r="AA130" s="119">
        <v>17112.599999999999</v>
      </c>
      <c r="AB130" s="117" t="s">
        <v>141</v>
      </c>
      <c r="AC130" s="117">
        <v>32.073900000000002</v>
      </c>
      <c r="AD130" s="119">
        <v>529411.79</v>
      </c>
      <c r="AE130" s="119">
        <v>19456.03</v>
      </c>
      <c r="AF130" s="119">
        <v>548867.81999999995</v>
      </c>
    </row>
    <row r="131" spans="1:32">
      <c r="A131" s="117">
        <v>411030</v>
      </c>
      <c r="B131" s="117">
        <v>411116509</v>
      </c>
      <c r="D131" s="117">
        <v>430156926</v>
      </c>
      <c r="E131" s="117" t="s">
        <v>234</v>
      </c>
      <c r="F131" s="117" t="s">
        <v>135</v>
      </c>
      <c r="G131" s="117">
        <v>212072864</v>
      </c>
      <c r="H131" s="117">
        <v>310246730</v>
      </c>
      <c r="I131" s="117">
        <v>1200430</v>
      </c>
      <c r="J131" s="117">
        <v>1100017</v>
      </c>
      <c r="K131" s="117">
        <v>1100017</v>
      </c>
      <c r="L131" s="118" t="s">
        <v>169</v>
      </c>
      <c r="M131" s="118" t="s">
        <v>137</v>
      </c>
      <c r="N131" s="118" t="s">
        <v>146</v>
      </c>
      <c r="O131" s="118" t="s">
        <v>45</v>
      </c>
      <c r="U131" s="118">
        <v>5000587</v>
      </c>
      <c r="V131" s="118" t="s">
        <v>163</v>
      </c>
      <c r="W131" s="118" t="s">
        <v>239</v>
      </c>
      <c r="X131" s="118">
        <v>1</v>
      </c>
      <c r="Y131" s="118">
        <v>168.51</v>
      </c>
      <c r="Z131" s="121">
        <v>3.37</v>
      </c>
      <c r="AA131" s="118">
        <v>171.88</v>
      </c>
      <c r="AB131" s="117" t="s">
        <v>141</v>
      </c>
      <c r="AC131" s="117">
        <v>32.073900000000002</v>
      </c>
      <c r="AD131" s="119">
        <v>5404.77</v>
      </c>
      <c r="AE131" s="118">
        <v>108.09</v>
      </c>
      <c r="AF131" s="119">
        <v>5512.86</v>
      </c>
    </row>
    <row r="132" spans="1:32">
      <c r="A132" s="117">
        <v>411030</v>
      </c>
      <c r="B132" s="117">
        <v>411116509</v>
      </c>
      <c r="D132" s="117">
        <v>430156926</v>
      </c>
      <c r="E132" s="117" t="s">
        <v>234</v>
      </c>
      <c r="F132" s="117" t="s">
        <v>135</v>
      </c>
      <c r="G132" s="117">
        <v>212075882</v>
      </c>
      <c r="H132" s="117">
        <v>310246731</v>
      </c>
      <c r="I132" s="117">
        <v>1200430</v>
      </c>
      <c r="J132" s="117">
        <v>1100017</v>
      </c>
      <c r="K132" s="117">
        <v>1100017</v>
      </c>
      <c r="L132" s="118" t="s">
        <v>169</v>
      </c>
      <c r="M132" s="118" t="s">
        <v>137</v>
      </c>
      <c r="N132" s="118" t="s">
        <v>146</v>
      </c>
      <c r="O132" s="118" t="s">
        <v>45</v>
      </c>
      <c r="U132" s="118">
        <v>5000587</v>
      </c>
      <c r="V132" s="118" t="s">
        <v>163</v>
      </c>
      <c r="W132" s="118" t="s">
        <v>239</v>
      </c>
      <c r="X132" s="118">
        <v>270</v>
      </c>
      <c r="Y132" s="119">
        <v>45497.7</v>
      </c>
      <c r="Z132" s="121">
        <v>909.9</v>
      </c>
      <c r="AA132" s="119">
        <v>46407.6</v>
      </c>
      <c r="AB132" s="117" t="s">
        <v>141</v>
      </c>
      <c r="AC132" s="117">
        <v>32.073900000000002</v>
      </c>
      <c r="AD132" s="119">
        <v>1459288.68</v>
      </c>
      <c r="AE132" s="119">
        <v>29184.04</v>
      </c>
      <c r="AF132" s="119">
        <v>1488472.72</v>
      </c>
    </row>
    <row r="133" spans="1:32">
      <c r="A133" s="117">
        <v>411030</v>
      </c>
      <c r="B133" s="117">
        <v>411116510</v>
      </c>
      <c r="D133" s="117">
        <v>430156927</v>
      </c>
      <c r="E133" s="117" t="s">
        <v>234</v>
      </c>
      <c r="F133" s="117" t="s">
        <v>135</v>
      </c>
      <c r="G133" s="117">
        <v>212075858</v>
      </c>
      <c r="H133" s="117">
        <v>310246733</v>
      </c>
      <c r="I133" s="117">
        <v>1200430</v>
      </c>
      <c r="J133" s="117">
        <v>1100017</v>
      </c>
      <c r="K133" s="117">
        <v>1100017</v>
      </c>
      <c r="L133" s="118" t="s">
        <v>169</v>
      </c>
      <c r="M133" s="118" t="s">
        <v>137</v>
      </c>
      <c r="N133" s="118" t="s">
        <v>146</v>
      </c>
      <c r="O133" s="118" t="s">
        <v>45</v>
      </c>
      <c r="U133" s="118">
        <v>5000587</v>
      </c>
      <c r="V133" s="118" t="s">
        <v>163</v>
      </c>
      <c r="W133" s="118" t="s">
        <v>216</v>
      </c>
      <c r="X133" s="118">
        <v>480</v>
      </c>
      <c r="Y133" s="119">
        <v>58334.400000000001</v>
      </c>
      <c r="Z133" s="120">
        <v>1617.6</v>
      </c>
      <c r="AA133" s="119">
        <v>59952</v>
      </c>
      <c r="AB133" s="117" t="s">
        <v>141</v>
      </c>
      <c r="AC133" s="117">
        <v>32.073900000000002</v>
      </c>
      <c r="AD133" s="119">
        <v>1871011.71</v>
      </c>
      <c r="AE133" s="119">
        <v>51882.74</v>
      </c>
      <c r="AF133" s="119">
        <v>1922894.45</v>
      </c>
    </row>
    <row r="134" spans="1:32">
      <c r="A134" s="117">
        <v>411030</v>
      </c>
      <c r="B134" s="117">
        <v>411116510</v>
      </c>
      <c r="D134" s="117">
        <v>430156927</v>
      </c>
      <c r="E134" s="117" t="s">
        <v>234</v>
      </c>
      <c r="F134" s="117" t="s">
        <v>135</v>
      </c>
      <c r="G134" s="117">
        <v>212075872</v>
      </c>
      <c r="H134" s="117">
        <v>310246734</v>
      </c>
      <c r="I134" s="117">
        <v>1200430</v>
      </c>
      <c r="J134" s="117">
        <v>1100017</v>
      </c>
      <c r="K134" s="117">
        <v>1100017</v>
      </c>
      <c r="L134" s="118" t="s">
        <v>169</v>
      </c>
      <c r="M134" s="118" t="s">
        <v>137</v>
      </c>
      <c r="N134" s="118" t="s">
        <v>146</v>
      </c>
      <c r="O134" s="118" t="s">
        <v>45</v>
      </c>
      <c r="U134" s="118">
        <v>5000587</v>
      </c>
      <c r="V134" s="118" t="s">
        <v>163</v>
      </c>
      <c r="W134" s="118" t="s">
        <v>216</v>
      </c>
      <c r="X134" s="118">
        <v>480</v>
      </c>
      <c r="Y134" s="119">
        <v>58334.400000000001</v>
      </c>
      <c r="Z134" s="120">
        <v>1617.6</v>
      </c>
      <c r="AA134" s="119">
        <v>59952</v>
      </c>
      <c r="AB134" s="117" t="s">
        <v>141</v>
      </c>
      <c r="AC134" s="117">
        <v>32.073900000000002</v>
      </c>
      <c r="AD134" s="119">
        <v>1871011.71</v>
      </c>
      <c r="AE134" s="119">
        <v>51882.74</v>
      </c>
      <c r="AF134" s="119">
        <v>1922894.45</v>
      </c>
    </row>
    <row r="135" spans="1:32">
      <c r="A135" s="117">
        <v>411030</v>
      </c>
      <c r="B135" s="117">
        <v>411116510</v>
      </c>
      <c r="D135" s="117">
        <v>430156927</v>
      </c>
      <c r="E135" s="117" t="s">
        <v>234</v>
      </c>
      <c r="F135" s="117" t="s">
        <v>135</v>
      </c>
      <c r="G135" s="117">
        <v>212075881</v>
      </c>
      <c r="H135" s="117">
        <v>310246742</v>
      </c>
      <c r="I135" s="117">
        <v>1200430</v>
      </c>
      <c r="J135" s="117">
        <v>1100017</v>
      </c>
      <c r="K135" s="117">
        <v>1100017</v>
      </c>
      <c r="L135" s="118" t="s">
        <v>169</v>
      </c>
      <c r="M135" s="118" t="s">
        <v>137</v>
      </c>
      <c r="N135" s="118" t="s">
        <v>146</v>
      </c>
      <c r="O135" s="118" t="s">
        <v>45</v>
      </c>
      <c r="U135" s="118">
        <v>5000587</v>
      </c>
      <c r="V135" s="118" t="s">
        <v>163</v>
      </c>
      <c r="W135" s="118" t="s">
        <v>216</v>
      </c>
      <c r="X135" s="118">
        <v>418</v>
      </c>
      <c r="Y135" s="119">
        <v>50799.54</v>
      </c>
      <c r="Z135" s="120">
        <v>1408.66</v>
      </c>
      <c r="AA135" s="119">
        <v>52208.2</v>
      </c>
      <c r="AB135" s="117" t="s">
        <v>141</v>
      </c>
      <c r="AC135" s="117">
        <v>32.073900000000002</v>
      </c>
      <c r="AD135" s="119">
        <v>1629339.37</v>
      </c>
      <c r="AE135" s="119">
        <v>45181.22</v>
      </c>
      <c r="AF135" s="119">
        <v>1674520.59</v>
      </c>
    </row>
    <row r="136" spans="1:32">
      <c r="A136" s="117">
        <v>411030</v>
      </c>
      <c r="B136" s="117">
        <v>411116522</v>
      </c>
      <c r="D136" s="117">
        <v>430156981</v>
      </c>
      <c r="E136" s="117" t="s">
        <v>234</v>
      </c>
      <c r="F136" s="117" t="s">
        <v>135</v>
      </c>
      <c r="G136" s="117">
        <v>212070015</v>
      </c>
      <c r="H136" s="117">
        <v>310246707</v>
      </c>
      <c r="I136" s="117">
        <v>1200574</v>
      </c>
      <c r="J136" s="117">
        <v>1100128</v>
      </c>
      <c r="K136" s="117">
        <v>1100205</v>
      </c>
      <c r="L136" s="118" t="s">
        <v>151</v>
      </c>
      <c r="M136" s="118" t="s">
        <v>152</v>
      </c>
      <c r="N136" s="118" t="s">
        <v>138</v>
      </c>
      <c r="O136" s="118" t="s">
        <v>45</v>
      </c>
      <c r="W136" s="118" t="s">
        <v>240</v>
      </c>
      <c r="X136" s="118">
        <v>240</v>
      </c>
      <c r="Y136" s="119">
        <v>5971.2</v>
      </c>
      <c r="Z136" s="120">
        <v>1380</v>
      </c>
      <c r="AA136" s="119">
        <v>7351.2</v>
      </c>
      <c r="AB136" s="117" t="s">
        <v>141</v>
      </c>
      <c r="AC136" s="117">
        <v>32.073900000000002</v>
      </c>
      <c r="AD136" s="119">
        <v>191519.67</v>
      </c>
      <c r="AE136" s="119">
        <v>44261.98</v>
      </c>
      <c r="AF136" s="119">
        <v>235781.65</v>
      </c>
    </row>
    <row r="137" spans="1:32">
      <c r="A137" s="117">
        <v>411030</v>
      </c>
      <c r="B137" s="117">
        <v>411116523</v>
      </c>
      <c r="D137" s="117">
        <v>430156982</v>
      </c>
      <c r="E137" s="117" t="s">
        <v>234</v>
      </c>
      <c r="F137" s="117" t="s">
        <v>135</v>
      </c>
      <c r="G137" s="117">
        <v>212070014</v>
      </c>
      <c r="H137" s="117">
        <v>310246708</v>
      </c>
      <c r="I137" s="117">
        <v>1200574</v>
      </c>
      <c r="J137" s="117">
        <v>1100128</v>
      </c>
      <c r="K137" s="117">
        <v>1100205</v>
      </c>
      <c r="L137" s="118" t="s">
        <v>151</v>
      </c>
      <c r="M137" s="118" t="s">
        <v>152</v>
      </c>
      <c r="N137" s="118" t="s">
        <v>138</v>
      </c>
      <c r="O137" s="118" t="s">
        <v>45</v>
      </c>
      <c r="W137" s="118" t="s">
        <v>241</v>
      </c>
      <c r="X137" s="118">
        <v>39</v>
      </c>
      <c r="Y137" s="118">
        <v>384.54</v>
      </c>
      <c r="Z137" s="121">
        <v>31.98</v>
      </c>
      <c r="AA137" s="118">
        <v>416.52</v>
      </c>
      <c r="AB137" s="117" t="s">
        <v>141</v>
      </c>
      <c r="AC137" s="117">
        <v>32.073900000000002</v>
      </c>
      <c r="AD137" s="119">
        <v>12333.7</v>
      </c>
      <c r="AE137" s="119">
        <v>1025.72</v>
      </c>
      <c r="AF137" s="119">
        <v>13359.42</v>
      </c>
    </row>
    <row r="138" spans="1:32">
      <c r="A138" s="117">
        <v>411030</v>
      </c>
      <c r="B138" s="117">
        <v>411116524</v>
      </c>
      <c r="D138" s="117">
        <v>430156983</v>
      </c>
      <c r="E138" s="117" t="s">
        <v>234</v>
      </c>
      <c r="F138" s="117" t="s">
        <v>135</v>
      </c>
      <c r="G138" s="117">
        <v>212070689</v>
      </c>
      <c r="H138" s="117">
        <v>310246709</v>
      </c>
      <c r="I138" s="117">
        <v>1200574</v>
      </c>
      <c r="J138" s="117">
        <v>1100128</v>
      </c>
      <c r="K138" s="117">
        <v>1100205</v>
      </c>
      <c r="L138" s="118" t="s">
        <v>151</v>
      </c>
      <c r="M138" s="118" t="s">
        <v>152</v>
      </c>
      <c r="N138" s="118" t="s">
        <v>138</v>
      </c>
      <c r="O138" s="118" t="s">
        <v>45</v>
      </c>
      <c r="W138" s="118" t="s">
        <v>242</v>
      </c>
      <c r="X138" s="118">
        <v>165</v>
      </c>
      <c r="Y138" s="119">
        <v>1696.2</v>
      </c>
      <c r="Z138" s="121">
        <v>158.4</v>
      </c>
      <c r="AA138" s="119">
        <v>1854.6</v>
      </c>
      <c r="AB138" s="117" t="s">
        <v>141</v>
      </c>
      <c r="AC138" s="117">
        <v>32.073900000000002</v>
      </c>
      <c r="AD138" s="119">
        <v>54403.75</v>
      </c>
      <c r="AE138" s="119">
        <v>5080.51</v>
      </c>
      <c r="AF138" s="119">
        <v>59484.25</v>
      </c>
    </row>
    <row r="139" spans="1:32">
      <c r="A139" s="117">
        <v>411030</v>
      </c>
      <c r="B139" s="117">
        <v>411116525</v>
      </c>
      <c r="D139" s="117">
        <v>430156984</v>
      </c>
      <c r="E139" s="117" t="s">
        <v>234</v>
      </c>
      <c r="F139" s="117" t="s">
        <v>135</v>
      </c>
      <c r="G139" s="117">
        <v>212070000</v>
      </c>
      <c r="H139" s="117">
        <v>310246710</v>
      </c>
      <c r="I139" s="117">
        <v>1200574</v>
      </c>
      <c r="J139" s="117">
        <v>1100128</v>
      </c>
      <c r="K139" s="117">
        <v>1100205</v>
      </c>
      <c r="L139" s="118" t="s">
        <v>151</v>
      </c>
      <c r="M139" s="118" t="s">
        <v>152</v>
      </c>
      <c r="N139" s="118" t="s">
        <v>138</v>
      </c>
      <c r="O139" s="118" t="s">
        <v>45</v>
      </c>
      <c r="W139" s="118" t="s">
        <v>242</v>
      </c>
      <c r="X139" s="118">
        <v>300</v>
      </c>
      <c r="Y139" s="119">
        <v>3084</v>
      </c>
      <c r="Z139" s="121">
        <v>288</v>
      </c>
      <c r="AA139" s="119">
        <v>3372</v>
      </c>
      <c r="AB139" s="117" t="s">
        <v>141</v>
      </c>
      <c r="AC139" s="117">
        <v>32.073900000000002</v>
      </c>
      <c r="AD139" s="119">
        <v>98915.91</v>
      </c>
      <c r="AE139" s="119">
        <v>9237.2800000000007</v>
      </c>
      <c r="AF139" s="119">
        <v>108153.19</v>
      </c>
    </row>
    <row r="140" spans="1:32">
      <c r="A140" s="117">
        <v>411030</v>
      </c>
      <c r="B140" s="117">
        <v>411116526</v>
      </c>
      <c r="D140" s="117">
        <v>430156985</v>
      </c>
      <c r="E140" s="117" t="s">
        <v>234</v>
      </c>
      <c r="F140" s="117" t="s">
        <v>135</v>
      </c>
      <c r="G140" s="117">
        <v>212070004</v>
      </c>
      <c r="H140" s="117">
        <v>310246711</v>
      </c>
      <c r="I140" s="117">
        <v>1200574</v>
      </c>
      <c r="J140" s="117">
        <v>1100128</v>
      </c>
      <c r="K140" s="117">
        <v>1100205</v>
      </c>
      <c r="L140" s="118" t="s">
        <v>151</v>
      </c>
      <c r="M140" s="118" t="s">
        <v>152</v>
      </c>
      <c r="N140" s="118" t="s">
        <v>138</v>
      </c>
      <c r="O140" s="118" t="s">
        <v>45</v>
      </c>
      <c r="W140" s="118" t="s">
        <v>242</v>
      </c>
      <c r="X140" s="118">
        <v>300</v>
      </c>
      <c r="Y140" s="119">
        <v>3084</v>
      </c>
      <c r="Z140" s="121">
        <v>288</v>
      </c>
      <c r="AA140" s="119">
        <v>3372</v>
      </c>
      <c r="AB140" s="117" t="s">
        <v>141</v>
      </c>
      <c r="AC140" s="117">
        <v>32.073900000000002</v>
      </c>
      <c r="AD140" s="119">
        <v>98915.91</v>
      </c>
      <c r="AE140" s="119">
        <v>9237.2800000000007</v>
      </c>
      <c r="AF140" s="119">
        <v>108153.19</v>
      </c>
    </row>
    <row r="141" spans="1:32">
      <c r="A141" s="117">
        <v>411030</v>
      </c>
      <c r="B141" s="117">
        <v>411116527</v>
      </c>
      <c r="D141" s="117">
        <v>430156986</v>
      </c>
      <c r="E141" s="117" t="s">
        <v>234</v>
      </c>
      <c r="F141" s="117" t="s">
        <v>135</v>
      </c>
      <c r="G141" s="117">
        <v>212070006</v>
      </c>
      <c r="H141" s="117">
        <v>310246712</v>
      </c>
      <c r="I141" s="117">
        <v>1200574</v>
      </c>
      <c r="J141" s="117">
        <v>1100128</v>
      </c>
      <c r="K141" s="117">
        <v>1100205</v>
      </c>
      <c r="L141" s="118" t="s">
        <v>151</v>
      </c>
      <c r="M141" s="118" t="s">
        <v>152</v>
      </c>
      <c r="N141" s="118" t="s">
        <v>138</v>
      </c>
      <c r="O141" s="118" t="s">
        <v>45</v>
      </c>
      <c r="W141" s="118" t="s">
        <v>242</v>
      </c>
      <c r="X141" s="118">
        <v>300</v>
      </c>
      <c r="Y141" s="119">
        <v>3084</v>
      </c>
      <c r="Z141" s="121">
        <v>288</v>
      </c>
      <c r="AA141" s="119">
        <v>3372</v>
      </c>
      <c r="AB141" s="117" t="s">
        <v>141</v>
      </c>
      <c r="AC141" s="117">
        <v>32.073900000000002</v>
      </c>
      <c r="AD141" s="119">
        <v>98915.91</v>
      </c>
      <c r="AE141" s="119">
        <v>9237.2800000000007</v>
      </c>
      <c r="AF141" s="119">
        <v>108153.19</v>
      </c>
    </row>
    <row r="142" spans="1:32">
      <c r="A142" s="117">
        <v>411030</v>
      </c>
      <c r="B142" s="117">
        <v>411116528</v>
      </c>
      <c r="D142" s="117">
        <v>430156987</v>
      </c>
      <c r="E142" s="117" t="s">
        <v>234</v>
      </c>
      <c r="F142" s="117" t="s">
        <v>135</v>
      </c>
      <c r="G142" s="117">
        <v>212070690</v>
      </c>
      <c r="H142" s="117">
        <v>310246713</v>
      </c>
      <c r="I142" s="117">
        <v>1200574</v>
      </c>
      <c r="J142" s="117">
        <v>1100128</v>
      </c>
      <c r="K142" s="117">
        <v>1100205</v>
      </c>
      <c r="L142" s="118" t="s">
        <v>151</v>
      </c>
      <c r="M142" s="118" t="s">
        <v>152</v>
      </c>
      <c r="N142" s="118" t="s">
        <v>138</v>
      </c>
      <c r="O142" s="118" t="s">
        <v>45</v>
      </c>
      <c r="W142" s="118" t="s">
        <v>242</v>
      </c>
      <c r="X142" s="118">
        <v>300</v>
      </c>
      <c r="Y142" s="119">
        <v>3084</v>
      </c>
      <c r="Z142" s="121">
        <v>288</v>
      </c>
      <c r="AA142" s="119">
        <v>3372</v>
      </c>
      <c r="AB142" s="117" t="s">
        <v>141</v>
      </c>
      <c r="AC142" s="117">
        <v>32.073900000000002</v>
      </c>
      <c r="AD142" s="119">
        <v>98915.91</v>
      </c>
      <c r="AE142" s="119">
        <v>9237.2800000000007</v>
      </c>
      <c r="AF142" s="119">
        <v>108153.19</v>
      </c>
    </row>
    <row r="143" spans="1:32">
      <c r="A143" s="117">
        <v>411030</v>
      </c>
      <c r="B143" s="117">
        <v>411116529</v>
      </c>
      <c r="D143" s="117">
        <v>430156988</v>
      </c>
      <c r="E143" s="117" t="s">
        <v>234</v>
      </c>
      <c r="F143" s="117" t="s">
        <v>135</v>
      </c>
      <c r="G143" s="117">
        <v>212070008</v>
      </c>
      <c r="H143" s="117">
        <v>310246714</v>
      </c>
      <c r="I143" s="117">
        <v>1200574</v>
      </c>
      <c r="J143" s="117">
        <v>1100128</v>
      </c>
      <c r="K143" s="117">
        <v>1100205</v>
      </c>
      <c r="L143" s="118" t="s">
        <v>151</v>
      </c>
      <c r="M143" s="118" t="s">
        <v>152</v>
      </c>
      <c r="N143" s="118" t="s">
        <v>138</v>
      </c>
      <c r="O143" s="118" t="s">
        <v>45</v>
      </c>
      <c r="W143" s="118" t="s">
        <v>242</v>
      </c>
      <c r="X143" s="118">
        <v>300</v>
      </c>
      <c r="Y143" s="119">
        <v>3084</v>
      </c>
      <c r="Z143" s="121">
        <v>288</v>
      </c>
      <c r="AA143" s="119">
        <v>3372</v>
      </c>
      <c r="AB143" s="117" t="s">
        <v>141</v>
      </c>
      <c r="AC143" s="117">
        <v>32.073900000000002</v>
      </c>
      <c r="AD143" s="119">
        <v>98915.91</v>
      </c>
      <c r="AE143" s="119">
        <v>9237.2800000000007</v>
      </c>
      <c r="AF143" s="119">
        <v>108153.19</v>
      </c>
    </row>
    <row r="144" spans="1:32">
      <c r="A144" s="117">
        <v>411030</v>
      </c>
      <c r="B144" s="117">
        <v>411116530</v>
      </c>
      <c r="D144" s="117">
        <v>430156989</v>
      </c>
      <c r="E144" s="117" t="s">
        <v>234</v>
      </c>
      <c r="F144" s="117" t="s">
        <v>135</v>
      </c>
      <c r="G144" s="117">
        <v>212070690</v>
      </c>
      <c r="H144" s="117">
        <v>310246715</v>
      </c>
      <c r="I144" s="117">
        <v>1200574</v>
      </c>
      <c r="J144" s="117">
        <v>1100128</v>
      </c>
      <c r="K144" s="117">
        <v>1100205</v>
      </c>
      <c r="L144" s="118" t="s">
        <v>151</v>
      </c>
      <c r="M144" s="118" t="s">
        <v>152</v>
      </c>
      <c r="N144" s="118" t="s">
        <v>138</v>
      </c>
      <c r="O144" s="118" t="s">
        <v>45</v>
      </c>
      <c r="W144" s="118" t="s">
        <v>242</v>
      </c>
      <c r="X144" s="118">
        <v>108</v>
      </c>
      <c r="Y144" s="119">
        <v>1110.24</v>
      </c>
      <c r="Z144" s="121">
        <v>103.68</v>
      </c>
      <c r="AA144" s="119">
        <v>1213.92</v>
      </c>
      <c r="AB144" s="117" t="s">
        <v>141</v>
      </c>
      <c r="AC144" s="117">
        <v>32.073900000000002</v>
      </c>
      <c r="AD144" s="119">
        <v>35609.730000000003</v>
      </c>
      <c r="AE144" s="119">
        <v>3325.42</v>
      </c>
      <c r="AF144" s="119">
        <v>38935.15</v>
      </c>
    </row>
    <row r="145" spans="1:32">
      <c r="A145" s="117">
        <v>411030</v>
      </c>
      <c r="B145" s="117">
        <v>411116531</v>
      </c>
      <c r="D145" s="117">
        <v>430157009</v>
      </c>
      <c r="E145" s="117" t="s">
        <v>234</v>
      </c>
      <c r="F145" s="117" t="s">
        <v>135</v>
      </c>
      <c r="G145" s="117">
        <v>212075869</v>
      </c>
      <c r="H145" s="117">
        <v>310246811</v>
      </c>
      <c r="I145" s="117">
        <v>1200430</v>
      </c>
      <c r="J145" s="117">
        <v>1100017</v>
      </c>
      <c r="K145" s="117">
        <v>1100017</v>
      </c>
      <c r="L145" s="118" t="s">
        <v>169</v>
      </c>
      <c r="M145" s="118" t="s">
        <v>137</v>
      </c>
      <c r="N145" s="118" t="s">
        <v>146</v>
      </c>
      <c r="O145" s="118" t="s">
        <v>45</v>
      </c>
      <c r="U145" s="118">
        <v>5000587</v>
      </c>
      <c r="V145" s="118" t="s">
        <v>163</v>
      </c>
      <c r="W145" s="118" t="s">
        <v>243</v>
      </c>
      <c r="X145" s="118">
        <v>350</v>
      </c>
      <c r="Y145" s="119">
        <v>23460.5</v>
      </c>
      <c r="Z145" s="120">
        <v>1137.5</v>
      </c>
      <c r="AA145" s="119">
        <v>24598</v>
      </c>
      <c r="AB145" s="117" t="s">
        <v>141</v>
      </c>
      <c r="AC145" s="117">
        <v>32.073900000000002</v>
      </c>
      <c r="AD145" s="119">
        <v>752469.73</v>
      </c>
      <c r="AE145" s="119">
        <v>36484.06</v>
      </c>
      <c r="AF145" s="119">
        <v>788953.79</v>
      </c>
    </row>
    <row r="146" spans="1:32">
      <c r="A146" s="117">
        <v>411030</v>
      </c>
      <c r="B146" s="117">
        <v>411116532</v>
      </c>
      <c r="D146" s="117">
        <v>430157010</v>
      </c>
      <c r="E146" s="117" t="s">
        <v>234</v>
      </c>
      <c r="F146" s="117" t="s">
        <v>135</v>
      </c>
      <c r="G146" s="117">
        <v>212075873</v>
      </c>
      <c r="H146" s="117">
        <v>310246812</v>
      </c>
      <c r="I146" s="117">
        <v>1200430</v>
      </c>
      <c r="J146" s="117">
        <v>1100017</v>
      </c>
      <c r="K146" s="117">
        <v>1100017</v>
      </c>
      <c r="L146" s="118" t="s">
        <v>169</v>
      </c>
      <c r="M146" s="118" t="s">
        <v>137</v>
      </c>
      <c r="N146" s="118" t="s">
        <v>146</v>
      </c>
      <c r="O146" s="118" t="s">
        <v>45</v>
      </c>
      <c r="U146" s="118">
        <v>5000587</v>
      </c>
      <c r="V146" s="118" t="s">
        <v>163</v>
      </c>
      <c r="W146" s="118" t="s">
        <v>217</v>
      </c>
      <c r="X146" s="118">
        <v>216</v>
      </c>
      <c r="Y146" s="119">
        <v>26233.200000000001</v>
      </c>
      <c r="Z146" s="121">
        <v>727.92</v>
      </c>
      <c r="AA146" s="119">
        <v>26961.119999999999</v>
      </c>
      <c r="AB146" s="117" t="s">
        <v>141</v>
      </c>
      <c r="AC146" s="117">
        <v>32.073900000000002</v>
      </c>
      <c r="AD146" s="119">
        <v>841401.03</v>
      </c>
      <c r="AE146" s="119">
        <v>23347.23</v>
      </c>
      <c r="AF146" s="119">
        <v>864748.27</v>
      </c>
    </row>
    <row r="147" spans="1:32">
      <c r="A147" s="117">
        <v>411030</v>
      </c>
      <c r="B147" s="117">
        <v>411116533</v>
      </c>
      <c r="D147" s="117">
        <v>430157011</v>
      </c>
      <c r="E147" s="117" t="s">
        <v>234</v>
      </c>
      <c r="F147" s="117" t="s">
        <v>135</v>
      </c>
      <c r="G147" s="117">
        <v>212075229</v>
      </c>
      <c r="H147" s="117">
        <v>310246813</v>
      </c>
      <c r="I147" s="117">
        <v>1200430</v>
      </c>
      <c r="J147" s="117">
        <v>1100017</v>
      </c>
      <c r="K147" s="117">
        <v>1100017</v>
      </c>
      <c r="L147" s="118" t="s">
        <v>169</v>
      </c>
      <c r="M147" s="118" t="s">
        <v>137</v>
      </c>
      <c r="N147" s="118" t="s">
        <v>146</v>
      </c>
      <c r="O147" s="118" t="s">
        <v>45</v>
      </c>
      <c r="U147" s="118">
        <v>5000587</v>
      </c>
      <c r="V147" s="118" t="s">
        <v>163</v>
      </c>
      <c r="W147" s="118" t="s">
        <v>244</v>
      </c>
      <c r="X147" s="118">
        <v>262</v>
      </c>
      <c r="Y147" s="119">
        <v>41833.54</v>
      </c>
      <c r="Z147" s="121">
        <v>882.94</v>
      </c>
      <c r="AA147" s="119">
        <v>42716.480000000003</v>
      </c>
      <c r="AB147" s="117" t="s">
        <v>141</v>
      </c>
      <c r="AC147" s="117">
        <v>32.073900000000002</v>
      </c>
      <c r="AD147" s="119">
        <v>1341764.78</v>
      </c>
      <c r="AE147" s="119">
        <v>28319.33</v>
      </c>
      <c r="AF147" s="119">
        <v>1370084.11</v>
      </c>
    </row>
    <row r="148" spans="1:32">
      <c r="A148" s="117">
        <v>411030</v>
      </c>
      <c r="B148" s="117">
        <v>411116534</v>
      </c>
      <c r="D148" s="117">
        <v>430157012</v>
      </c>
      <c r="E148" s="117" t="s">
        <v>234</v>
      </c>
      <c r="F148" s="117" t="s">
        <v>135</v>
      </c>
      <c r="G148" s="117">
        <v>212074920</v>
      </c>
      <c r="H148" s="117">
        <v>310246818</v>
      </c>
      <c r="I148" s="117">
        <v>1200430</v>
      </c>
      <c r="J148" s="117">
        <v>1100017</v>
      </c>
      <c r="K148" s="117">
        <v>1100017</v>
      </c>
      <c r="L148" s="118" t="s">
        <v>169</v>
      </c>
      <c r="M148" s="118" t="s">
        <v>137</v>
      </c>
      <c r="N148" s="118" t="s">
        <v>146</v>
      </c>
      <c r="O148" s="118" t="s">
        <v>45</v>
      </c>
      <c r="U148" s="118">
        <v>5000587</v>
      </c>
      <c r="V148" s="118" t="s">
        <v>163</v>
      </c>
      <c r="W148" s="118" t="s">
        <v>173</v>
      </c>
      <c r="X148" s="118">
        <v>44</v>
      </c>
      <c r="Y148" s="119">
        <v>3718</v>
      </c>
      <c r="Z148" s="121">
        <v>101.2</v>
      </c>
      <c r="AA148" s="119">
        <v>3819.2</v>
      </c>
      <c r="AB148" s="117" t="s">
        <v>141</v>
      </c>
      <c r="AC148" s="117">
        <v>32.073900000000002</v>
      </c>
      <c r="AD148" s="119">
        <v>119250.76</v>
      </c>
      <c r="AE148" s="119">
        <v>3245.88</v>
      </c>
      <c r="AF148" s="119">
        <v>122496.64</v>
      </c>
    </row>
    <row r="149" spans="1:32">
      <c r="A149" s="117">
        <v>411030</v>
      </c>
      <c r="B149" s="117">
        <v>411116535</v>
      </c>
      <c r="D149" s="117">
        <v>430157013</v>
      </c>
      <c r="E149" s="117" t="s">
        <v>234</v>
      </c>
      <c r="F149" s="117" t="s">
        <v>135</v>
      </c>
      <c r="G149" s="117">
        <v>212076237</v>
      </c>
      <c r="H149" s="117">
        <v>310246820</v>
      </c>
      <c r="I149" s="117">
        <v>1200430</v>
      </c>
      <c r="J149" s="117">
        <v>1100017</v>
      </c>
      <c r="K149" s="117">
        <v>1100017</v>
      </c>
      <c r="L149" s="118" t="s">
        <v>169</v>
      </c>
      <c r="M149" s="118" t="s">
        <v>137</v>
      </c>
      <c r="N149" s="118" t="s">
        <v>146</v>
      </c>
      <c r="O149" s="118" t="s">
        <v>45</v>
      </c>
      <c r="U149" s="118">
        <v>5000587</v>
      </c>
      <c r="V149" s="118" t="s">
        <v>163</v>
      </c>
      <c r="W149" s="118" t="s">
        <v>175</v>
      </c>
      <c r="X149" s="118">
        <v>37</v>
      </c>
      <c r="Y149" s="119">
        <v>16272.6</v>
      </c>
      <c r="Z149" s="121">
        <v>107.3</v>
      </c>
      <c r="AA149" s="119">
        <v>16379.9</v>
      </c>
      <c r="AB149" s="117" t="s">
        <v>141</v>
      </c>
      <c r="AC149" s="117">
        <v>32.073900000000002</v>
      </c>
      <c r="AD149" s="119">
        <v>521925.75</v>
      </c>
      <c r="AE149" s="119">
        <v>3441.53</v>
      </c>
      <c r="AF149" s="119">
        <v>525367.27</v>
      </c>
    </row>
    <row r="150" spans="1:32">
      <c r="A150" s="117">
        <v>411030</v>
      </c>
      <c r="B150" s="117">
        <v>411116536</v>
      </c>
      <c r="D150" s="117">
        <v>430157014</v>
      </c>
      <c r="E150" s="117" t="s">
        <v>234</v>
      </c>
      <c r="F150" s="117" t="s">
        <v>135</v>
      </c>
      <c r="G150" s="117">
        <v>212076239</v>
      </c>
      <c r="H150" s="117">
        <v>310246826</v>
      </c>
      <c r="I150" s="117">
        <v>1200536</v>
      </c>
      <c r="J150" s="117">
        <v>1100017</v>
      </c>
      <c r="K150" s="117">
        <v>1100017</v>
      </c>
      <c r="L150" s="118" t="s">
        <v>151</v>
      </c>
      <c r="M150" s="118" t="s">
        <v>137</v>
      </c>
      <c r="N150" s="118" t="s">
        <v>146</v>
      </c>
      <c r="O150" s="118" t="s">
        <v>45</v>
      </c>
      <c r="U150" s="118">
        <v>5000587</v>
      </c>
      <c r="V150" s="118" t="s">
        <v>163</v>
      </c>
      <c r="W150" s="118" t="s">
        <v>166</v>
      </c>
      <c r="X150" s="118">
        <v>50</v>
      </c>
      <c r="Y150" s="119">
        <v>19424</v>
      </c>
      <c r="Z150" s="120">
        <v>1408</v>
      </c>
      <c r="AA150" s="119">
        <v>20832</v>
      </c>
      <c r="AB150" s="117" t="s">
        <v>141</v>
      </c>
      <c r="AC150" s="117">
        <v>32.073900000000002</v>
      </c>
      <c r="AD150" s="119">
        <v>623003.43000000005</v>
      </c>
      <c r="AE150" s="119">
        <v>45160.05</v>
      </c>
      <c r="AF150" s="119">
        <v>668163.48</v>
      </c>
    </row>
    <row r="151" spans="1:32">
      <c r="A151" s="117">
        <v>411030</v>
      </c>
      <c r="B151" s="117">
        <v>411116537</v>
      </c>
      <c r="D151" s="117">
        <v>430157015</v>
      </c>
      <c r="E151" s="117" t="s">
        <v>234</v>
      </c>
      <c r="F151" s="117" t="s">
        <v>135</v>
      </c>
      <c r="G151" s="117">
        <v>212075585</v>
      </c>
      <c r="H151" s="117">
        <v>310246827</v>
      </c>
      <c r="I151" s="117">
        <v>1200536</v>
      </c>
      <c r="J151" s="117">
        <v>1100017</v>
      </c>
      <c r="K151" s="117">
        <v>1100017</v>
      </c>
      <c r="L151" s="118" t="s">
        <v>151</v>
      </c>
      <c r="M151" s="118" t="s">
        <v>137</v>
      </c>
      <c r="N151" s="118" t="s">
        <v>146</v>
      </c>
      <c r="O151" s="118" t="s">
        <v>45</v>
      </c>
      <c r="U151" s="118">
        <v>5000587</v>
      </c>
      <c r="V151" s="118" t="s">
        <v>163</v>
      </c>
      <c r="W151" s="118" t="s">
        <v>245</v>
      </c>
      <c r="X151" s="118">
        <v>7</v>
      </c>
      <c r="Y151" s="119">
        <v>3289.16</v>
      </c>
      <c r="Z151" s="121">
        <v>197.12</v>
      </c>
      <c r="AA151" s="119">
        <v>3486.28</v>
      </c>
      <c r="AB151" s="117" t="s">
        <v>141</v>
      </c>
      <c r="AC151" s="117">
        <v>32.073900000000002</v>
      </c>
      <c r="AD151" s="119">
        <v>105496.19</v>
      </c>
      <c r="AE151" s="119">
        <v>6322.41</v>
      </c>
      <c r="AF151" s="119">
        <v>111818.6</v>
      </c>
    </row>
    <row r="152" spans="1:32">
      <c r="A152" s="117">
        <v>411030</v>
      </c>
      <c r="B152" s="117">
        <v>411116538</v>
      </c>
      <c r="D152" s="117">
        <v>430157016</v>
      </c>
      <c r="E152" s="117" t="s">
        <v>234</v>
      </c>
      <c r="F152" s="117" t="s">
        <v>135</v>
      </c>
      <c r="G152" s="117">
        <v>212076087</v>
      </c>
      <c r="H152" s="117">
        <v>310246828</v>
      </c>
      <c r="I152" s="117">
        <v>1200536</v>
      </c>
      <c r="J152" s="117">
        <v>1100017</v>
      </c>
      <c r="K152" s="117">
        <v>1100017</v>
      </c>
      <c r="L152" s="118" t="s">
        <v>151</v>
      </c>
      <c r="M152" s="118" t="s">
        <v>137</v>
      </c>
      <c r="N152" s="118" t="s">
        <v>146</v>
      </c>
      <c r="O152" s="118" t="s">
        <v>45</v>
      </c>
      <c r="U152" s="118">
        <v>5000587</v>
      </c>
      <c r="V152" s="118" t="s">
        <v>163</v>
      </c>
      <c r="W152" s="118" t="s">
        <v>168</v>
      </c>
      <c r="X152" s="118">
        <v>51</v>
      </c>
      <c r="Y152" s="119">
        <v>26060.49</v>
      </c>
      <c r="Z152" s="120">
        <v>1436.16</v>
      </c>
      <c r="AA152" s="119">
        <v>27496.65</v>
      </c>
      <c r="AB152" s="117" t="s">
        <v>141</v>
      </c>
      <c r="AC152" s="117">
        <v>32.073900000000002</v>
      </c>
      <c r="AD152" s="119">
        <v>835861.55</v>
      </c>
      <c r="AE152" s="119">
        <v>46063.25</v>
      </c>
      <c r="AF152" s="119">
        <v>881924.8</v>
      </c>
    </row>
    <row r="153" spans="1:32">
      <c r="A153" s="117">
        <v>411030</v>
      </c>
      <c r="B153" s="117">
        <v>411116539</v>
      </c>
      <c r="D153" s="117">
        <v>430157017</v>
      </c>
      <c r="E153" s="117" t="s">
        <v>234</v>
      </c>
      <c r="F153" s="117" t="s">
        <v>135</v>
      </c>
      <c r="G153" s="117">
        <v>212075874</v>
      </c>
      <c r="H153" s="117">
        <v>310246829</v>
      </c>
      <c r="I153" s="117">
        <v>1200536</v>
      </c>
      <c r="J153" s="117">
        <v>1100017</v>
      </c>
      <c r="K153" s="117">
        <v>1100017</v>
      </c>
      <c r="L153" s="118" t="s">
        <v>151</v>
      </c>
      <c r="M153" s="118" t="s">
        <v>137</v>
      </c>
      <c r="N153" s="118" t="s">
        <v>146</v>
      </c>
      <c r="O153" s="118" t="s">
        <v>45</v>
      </c>
      <c r="U153" s="118">
        <v>5000587</v>
      </c>
      <c r="V153" s="118" t="s">
        <v>163</v>
      </c>
      <c r="W153" s="118" t="s">
        <v>167</v>
      </c>
      <c r="X153" s="118">
        <v>90</v>
      </c>
      <c r="Y153" s="119">
        <v>39840.300000000003</v>
      </c>
      <c r="Z153" s="120">
        <v>2081.6999999999998</v>
      </c>
      <c r="AA153" s="119">
        <v>41922</v>
      </c>
      <c r="AB153" s="117" t="s">
        <v>141</v>
      </c>
      <c r="AC153" s="117">
        <v>32.073900000000002</v>
      </c>
      <c r="AD153" s="119">
        <v>1277833.8</v>
      </c>
      <c r="AE153" s="119">
        <v>66768.240000000005</v>
      </c>
      <c r="AF153" s="119">
        <v>1344602.04</v>
      </c>
    </row>
    <row r="154" spans="1:32">
      <c r="A154" s="117">
        <v>411030</v>
      </c>
      <c r="B154" s="117">
        <v>411116540</v>
      </c>
      <c r="D154" s="117">
        <v>430157018</v>
      </c>
      <c r="E154" s="117" t="s">
        <v>234</v>
      </c>
      <c r="F154" s="117" t="s">
        <v>135</v>
      </c>
      <c r="G154" s="117">
        <v>212074120</v>
      </c>
      <c r="H154" s="117">
        <v>310246825</v>
      </c>
      <c r="I154" s="117">
        <v>1200555</v>
      </c>
      <c r="J154" s="117">
        <v>1100017</v>
      </c>
      <c r="K154" s="117">
        <v>1100017</v>
      </c>
      <c r="L154" s="118" t="s">
        <v>136</v>
      </c>
      <c r="M154" s="118" t="s">
        <v>137</v>
      </c>
      <c r="N154" s="118" t="s">
        <v>146</v>
      </c>
      <c r="O154" s="118" t="s">
        <v>45</v>
      </c>
      <c r="U154" s="118">
        <v>2000010</v>
      </c>
      <c r="V154" s="118" t="s">
        <v>181</v>
      </c>
      <c r="W154" s="118" t="s">
        <v>172</v>
      </c>
      <c r="X154" s="118">
        <v>180</v>
      </c>
      <c r="Y154" s="119">
        <v>57897</v>
      </c>
      <c r="Z154" s="120">
        <v>2331</v>
      </c>
      <c r="AA154" s="119">
        <v>60228</v>
      </c>
      <c r="AB154" s="117" t="s">
        <v>141</v>
      </c>
      <c r="AC154" s="117">
        <v>32.073900000000002</v>
      </c>
      <c r="AD154" s="119">
        <v>1856982.59</v>
      </c>
      <c r="AE154" s="119">
        <v>74764.259999999995</v>
      </c>
      <c r="AF154" s="119">
        <v>1931746.85</v>
      </c>
    </row>
    <row r="155" spans="1:32">
      <c r="A155" s="117">
        <v>411030</v>
      </c>
      <c r="B155" s="117">
        <v>411116541</v>
      </c>
      <c r="D155" s="117">
        <v>430157019</v>
      </c>
      <c r="E155" s="117" t="s">
        <v>234</v>
      </c>
      <c r="F155" s="117" t="s">
        <v>135</v>
      </c>
      <c r="G155" s="117">
        <v>212075867</v>
      </c>
      <c r="H155" s="117">
        <v>310246822</v>
      </c>
      <c r="I155" s="117">
        <v>1200555</v>
      </c>
      <c r="J155" s="117">
        <v>1100017</v>
      </c>
      <c r="K155" s="117">
        <v>1100017</v>
      </c>
      <c r="L155" s="118" t="s">
        <v>136</v>
      </c>
      <c r="M155" s="118" t="s">
        <v>137</v>
      </c>
      <c r="N155" s="118" t="s">
        <v>146</v>
      </c>
      <c r="O155" s="118" t="s">
        <v>45</v>
      </c>
      <c r="U155" s="118">
        <v>2000010</v>
      </c>
      <c r="V155" s="118" t="s">
        <v>181</v>
      </c>
      <c r="W155" s="118" t="s">
        <v>167</v>
      </c>
      <c r="X155" s="118">
        <v>64</v>
      </c>
      <c r="Y155" s="119">
        <v>28330.880000000001</v>
      </c>
      <c r="Z155" s="120">
        <v>1480.32</v>
      </c>
      <c r="AA155" s="119">
        <v>29811.200000000001</v>
      </c>
      <c r="AB155" s="117" t="s">
        <v>141</v>
      </c>
      <c r="AC155" s="117">
        <v>32.073900000000002</v>
      </c>
      <c r="AD155" s="119">
        <v>908681.81</v>
      </c>
      <c r="AE155" s="119">
        <v>47479.64</v>
      </c>
      <c r="AF155" s="119">
        <v>956161.45</v>
      </c>
    </row>
    <row r="156" spans="1:32">
      <c r="A156" s="117">
        <v>411030</v>
      </c>
      <c r="B156" s="117">
        <v>411116542</v>
      </c>
      <c r="D156" s="117">
        <v>430157020</v>
      </c>
      <c r="E156" s="117" t="s">
        <v>234</v>
      </c>
      <c r="F156" s="117" t="s">
        <v>135</v>
      </c>
      <c r="G156" s="117">
        <v>212076238</v>
      </c>
      <c r="H156" s="117">
        <v>310246824</v>
      </c>
      <c r="I156" s="117">
        <v>1200555</v>
      </c>
      <c r="J156" s="117">
        <v>1100017</v>
      </c>
      <c r="K156" s="117">
        <v>1100017</v>
      </c>
      <c r="L156" s="118" t="s">
        <v>136</v>
      </c>
      <c r="M156" s="118" t="s">
        <v>137</v>
      </c>
      <c r="N156" s="118" t="s">
        <v>146</v>
      </c>
      <c r="O156" s="118" t="s">
        <v>45</v>
      </c>
      <c r="U156" s="118">
        <v>2000010</v>
      </c>
      <c r="V156" s="118" t="s">
        <v>181</v>
      </c>
      <c r="W156" s="118" t="s">
        <v>176</v>
      </c>
      <c r="X156" s="118">
        <v>90</v>
      </c>
      <c r="Y156" s="119">
        <v>39582</v>
      </c>
      <c r="Z156" s="121">
        <v>261</v>
      </c>
      <c r="AA156" s="119">
        <v>39843</v>
      </c>
      <c r="AB156" s="117" t="s">
        <v>141</v>
      </c>
      <c r="AC156" s="117">
        <v>32.073900000000002</v>
      </c>
      <c r="AD156" s="119">
        <v>1269549.1100000001</v>
      </c>
      <c r="AE156" s="119">
        <v>8371.2900000000009</v>
      </c>
      <c r="AF156" s="119">
        <v>1277920.3999999999</v>
      </c>
    </row>
    <row r="157" spans="1:32">
      <c r="A157" s="117">
        <v>411030</v>
      </c>
      <c r="B157" s="117">
        <v>411116586</v>
      </c>
      <c r="D157" s="117">
        <v>430157116</v>
      </c>
      <c r="E157" s="117" t="s">
        <v>246</v>
      </c>
      <c r="F157" s="117" t="s">
        <v>135</v>
      </c>
      <c r="G157" s="117">
        <v>212075835</v>
      </c>
      <c r="H157" s="117">
        <v>310247009</v>
      </c>
      <c r="I157" s="117">
        <v>1200555</v>
      </c>
      <c r="J157" s="117">
        <v>1100017</v>
      </c>
      <c r="K157" s="117">
        <v>1100017</v>
      </c>
      <c r="L157" s="118" t="s">
        <v>136</v>
      </c>
      <c r="M157" s="118" t="s">
        <v>137</v>
      </c>
      <c r="N157" s="118" t="s">
        <v>146</v>
      </c>
      <c r="O157" s="118" t="s">
        <v>45</v>
      </c>
      <c r="U157" s="118">
        <v>2000010</v>
      </c>
      <c r="V157" s="118" t="s">
        <v>181</v>
      </c>
      <c r="W157" s="118" t="s">
        <v>209</v>
      </c>
      <c r="X157" s="118">
        <v>14</v>
      </c>
      <c r="Y157" s="119">
        <v>6531.28</v>
      </c>
      <c r="Z157" s="121">
        <v>394.24</v>
      </c>
      <c r="AA157" s="119">
        <v>6925.52</v>
      </c>
      <c r="AB157" s="117" t="s">
        <v>141</v>
      </c>
      <c r="AC157" s="117">
        <v>32.100700000000003</v>
      </c>
      <c r="AD157" s="119">
        <v>209658.66</v>
      </c>
      <c r="AE157" s="119">
        <v>12655.38</v>
      </c>
      <c r="AF157" s="119">
        <v>222314.04</v>
      </c>
    </row>
    <row r="158" spans="1:32">
      <c r="A158" s="117">
        <v>411030</v>
      </c>
      <c r="B158" s="117">
        <v>411116587</v>
      </c>
      <c r="D158" s="117">
        <v>430157117</v>
      </c>
      <c r="E158" s="117" t="s">
        <v>246</v>
      </c>
      <c r="F158" s="117" t="s">
        <v>135</v>
      </c>
      <c r="G158" s="117">
        <v>212075867</v>
      </c>
      <c r="H158" s="117">
        <v>310247010</v>
      </c>
      <c r="I158" s="117">
        <v>1200555</v>
      </c>
      <c r="J158" s="117">
        <v>1100017</v>
      </c>
      <c r="K158" s="117">
        <v>1100017</v>
      </c>
      <c r="L158" s="118" t="s">
        <v>136</v>
      </c>
      <c r="M158" s="118" t="s">
        <v>137</v>
      </c>
      <c r="N158" s="118" t="s">
        <v>146</v>
      </c>
      <c r="O158" s="118" t="s">
        <v>45</v>
      </c>
      <c r="U158" s="118">
        <v>2000010</v>
      </c>
      <c r="V158" s="118" t="s">
        <v>181</v>
      </c>
      <c r="W158" s="118" t="s">
        <v>167</v>
      </c>
      <c r="X158" s="118">
        <v>15</v>
      </c>
      <c r="Y158" s="119">
        <v>6640.05</v>
      </c>
      <c r="Z158" s="121">
        <v>346.95</v>
      </c>
      <c r="AA158" s="119">
        <v>6987</v>
      </c>
      <c r="AB158" s="117" t="s">
        <v>141</v>
      </c>
      <c r="AC158" s="117">
        <v>32.100700000000003</v>
      </c>
      <c r="AD158" s="119">
        <v>213150.25</v>
      </c>
      <c r="AE158" s="119">
        <v>11137.34</v>
      </c>
      <c r="AF158" s="119">
        <v>224287.59</v>
      </c>
    </row>
    <row r="159" spans="1:32">
      <c r="A159" s="117">
        <v>411030</v>
      </c>
      <c r="B159" s="117">
        <v>411116588</v>
      </c>
      <c r="D159" s="117">
        <v>430157118</v>
      </c>
      <c r="E159" s="117" t="s">
        <v>246</v>
      </c>
      <c r="F159" s="117" t="s">
        <v>135</v>
      </c>
      <c r="G159" s="117">
        <v>212076255</v>
      </c>
      <c r="H159" s="117">
        <v>310247008</v>
      </c>
      <c r="I159" s="117">
        <v>1200555</v>
      </c>
      <c r="J159" s="117">
        <v>1100017</v>
      </c>
      <c r="K159" s="117">
        <v>1100017</v>
      </c>
      <c r="L159" s="118" t="s">
        <v>136</v>
      </c>
      <c r="M159" s="118" t="s">
        <v>137</v>
      </c>
      <c r="N159" s="118" t="s">
        <v>146</v>
      </c>
      <c r="O159" s="118" t="s">
        <v>45</v>
      </c>
      <c r="U159" s="118">
        <v>2000010</v>
      </c>
      <c r="V159" s="118" t="s">
        <v>181</v>
      </c>
      <c r="W159" s="118" t="s">
        <v>235</v>
      </c>
      <c r="X159" s="118">
        <v>800</v>
      </c>
      <c r="Y159" s="119">
        <v>47432</v>
      </c>
      <c r="Z159" s="120">
        <v>2600</v>
      </c>
      <c r="AA159" s="119">
        <v>50032</v>
      </c>
      <c r="AB159" s="117" t="s">
        <v>141</v>
      </c>
      <c r="AC159" s="117">
        <v>32.100700000000003</v>
      </c>
      <c r="AD159" s="119">
        <v>1522600.4</v>
      </c>
      <c r="AE159" s="119">
        <v>83461.820000000007</v>
      </c>
      <c r="AF159" s="119">
        <v>1606062.22</v>
      </c>
    </row>
    <row r="160" spans="1:32">
      <c r="A160" s="117">
        <v>411030</v>
      </c>
      <c r="B160" s="117">
        <v>411116589</v>
      </c>
      <c r="D160" s="117">
        <v>430157119</v>
      </c>
      <c r="E160" s="117" t="s">
        <v>246</v>
      </c>
      <c r="F160" s="117" t="s">
        <v>135</v>
      </c>
      <c r="G160" s="117">
        <v>212076256</v>
      </c>
      <c r="H160" s="117">
        <v>310247006</v>
      </c>
      <c r="I160" s="117">
        <v>1200555</v>
      </c>
      <c r="J160" s="117">
        <v>1100017</v>
      </c>
      <c r="K160" s="117">
        <v>1100017</v>
      </c>
      <c r="L160" s="118" t="s">
        <v>136</v>
      </c>
      <c r="M160" s="118" t="s">
        <v>137</v>
      </c>
      <c r="N160" s="118" t="s">
        <v>146</v>
      </c>
      <c r="O160" s="118" t="s">
        <v>45</v>
      </c>
      <c r="U160" s="118">
        <v>2000010</v>
      </c>
      <c r="V160" s="118" t="s">
        <v>181</v>
      </c>
      <c r="W160" s="118" t="s">
        <v>247</v>
      </c>
      <c r="X160" s="118">
        <v>288</v>
      </c>
      <c r="Y160" s="119">
        <v>22049.279999999999</v>
      </c>
      <c r="Z160" s="121">
        <v>662.4</v>
      </c>
      <c r="AA160" s="119">
        <v>22711.68</v>
      </c>
      <c r="AB160" s="117" t="s">
        <v>141</v>
      </c>
      <c r="AC160" s="117">
        <v>32.100700000000003</v>
      </c>
      <c r="AD160" s="119">
        <v>707797.32</v>
      </c>
      <c r="AE160" s="119">
        <v>21263.5</v>
      </c>
      <c r="AF160" s="119">
        <v>729060.83</v>
      </c>
    </row>
    <row r="161" spans="1:32">
      <c r="A161" s="117">
        <v>411030</v>
      </c>
      <c r="B161" s="117">
        <v>411116589</v>
      </c>
      <c r="D161" s="117">
        <v>430157119</v>
      </c>
      <c r="E161" s="117" t="s">
        <v>246</v>
      </c>
      <c r="F161" s="117" t="s">
        <v>135</v>
      </c>
      <c r="G161" s="117">
        <v>212076258</v>
      </c>
      <c r="H161" s="117">
        <v>310247007</v>
      </c>
      <c r="I161" s="117">
        <v>1200555</v>
      </c>
      <c r="J161" s="117">
        <v>1100017</v>
      </c>
      <c r="K161" s="117">
        <v>1100017</v>
      </c>
      <c r="L161" s="118" t="s">
        <v>136</v>
      </c>
      <c r="M161" s="118" t="s">
        <v>137</v>
      </c>
      <c r="N161" s="118" t="s">
        <v>146</v>
      </c>
      <c r="O161" s="118" t="s">
        <v>45</v>
      </c>
      <c r="U161" s="118">
        <v>2000010</v>
      </c>
      <c r="V161" s="118" t="s">
        <v>181</v>
      </c>
      <c r="W161" s="118" t="s">
        <v>247</v>
      </c>
      <c r="X161" s="118">
        <v>288</v>
      </c>
      <c r="Y161" s="119">
        <v>22049.279999999999</v>
      </c>
      <c r="Z161" s="121">
        <v>662.4</v>
      </c>
      <c r="AA161" s="119">
        <v>22711.68</v>
      </c>
      <c r="AB161" s="117" t="s">
        <v>141</v>
      </c>
      <c r="AC161" s="117">
        <v>32.100700000000003</v>
      </c>
      <c r="AD161" s="119">
        <v>707797.32</v>
      </c>
      <c r="AE161" s="119">
        <v>21263.5</v>
      </c>
      <c r="AF161" s="119">
        <v>729060.83</v>
      </c>
    </row>
    <row r="162" spans="1:32">
      <c r="A162" s="117">
        <v>411030</v>
      </c>
      <c r="B162" s="117">
        <v>411116590</v>
      </c>
      <c r="D162" s="117">
        <v>430157122</v>
      </c>
      <c r="E162" s="117" t="s">
        <v>246</v>
      </c>
      <c r="F162" s="117" t="s">
        <v>135</v>
      </c>
      <c r="G162" s="117">
        <v>212076253</v>
      </c>
      <c r="H162" s="117">
        <v>310247002</v>
      </c>
      <c r="I162" s="117">
        <v>1200430</v>
      </c>
      <c r="J162" s="117">
        <v>1100017</v>
      </c>
      <c r="K162" s="117">
        <v>1100017</v>
      </c>
      <c r="L162" s="118" t="s">
        <v>169</v>
      </c>
      <c r="M162" s="118" t="s">
        <v>137</v>
      </c>
      <c r="N162" s="118" t="s">
        <v>146</v>
      </c>
      <c r="O162" s="118" t="s">
        <v>45</v>
      </c>
      <c r="U162" s="118">
        <v>5000587</v>
      </c>
      <c r="V162" s="118" t="s">
        <v>163</v>
      </c>
      <c r="W162" s="118" t="s">
        <v>236</v>
      </c>
      <c r="X162" s="118">
        <v>546</v>
      </c>
      <c r="Y162" s="119">
        <v>26257.14</v>
      </c>
      <c r="Z162" s="121">
        <v>802.62</v>
      </c>
      <c r="AA162" s="119">
        <v>27059.759999999998</v>
      </c>
      <c r="AB162" s="117" t="s">
        <v>141</v>
      </c>
      <c r="AC162" s="117">
        <v>32.100700000000003</v>
      </c>
      <c r="AD162" s="119">
        <v>842872.57</v>
      </c>
      <c r="AE162" s="119">
        <v>25764.66</v>
      </c>
      <c r="AF162" s="119">
        <v>868637.24</v>
      </c>
    </row>
    <row r="163" spans="1:32">
      <c r="A163" s="117">
        <v>411030</v>
      </c>
      <c r="B163" s="117">
        <v>411116591</v>
      </c>
      <c r="D163" s="117">
        <v>430157123</v>
      </c>
      <c r="E163" s="117" t="s">
        <v>246</v>
      </c>
      <c r="F163" s="117" t="s">
        <v>135</v>
      </c>
      <c r="G163" s="117">
        <v>212075871</v>
      </c>
      <c r="H163" s="117">
        <v>310247003</v>
      </c>
      <c r="I163" s="117">
        <v>1200430</v>
      </c>
      <c r="J163" s="117">
        <v>1100017</v>
      </c>
      <c r="K163" s="117">
        <v>1100017</v>
      </c>
      <c r="L163" s="118" t="s">
        <v>169</v>
      </c>
      <c r="M163" s="118" t="s">
        <v>137</v>
      </c>
      <c r="N163" s="118" t="s">
        <v>146</v>
      </c>
      <c r="O163" s="118" t="s">
        <v>45</v>
      </c>
      <c r="U163" s="118">
        <v>5000587</v>
      </c>
      <c r="V163" s="118" t="s">
        <v>163</v>
      </c>
      <c r="W163" s="118" t="s">
        <v>215</v>
      </c>
      <c r="X163" s="118">
        <v>480</v>
      </c>
      <c r="Y163" s="119">
        <v>62515.199999999997</v>
      </c>
      <c r="Z163" s="120">
        <v>1617.6</v>
      </c>
      <c r="AA163" s="119">
        <v>64132.800000000003</v>
      </c>
      <c r="AB163" s="117" t="s">
        <v>141</v>
      </c>
      <c r="AC163" s="117">
        <v>32.100700000000003</v>
      </c>
      <c r="AD163" s="119">
        <v>2006781.68</v>
      </c>
      <c r="AE163" s="119">
        <v>51926.09</v>
      </c>
      <c r="AF163" s="119">
        <v>2058707.77</v>
      </c>
    </row>
    <row r="164" spans="1:32">
      <c r="A164" s="117">
        <v>411030</v>
      </c>
      <c r="B164" s="117">
        <v>411116592</v>
      </c>
      <c r="D164" s="117">
        <v>430157124</v>
      </c>
      <c r="E164" s="117" t="s">
        <v>246</v>
      </c>
      <c r="F164" s="117" t="s">
        <v>135</v>
      </c>
      <c r="G164" s="117">
        <v>212075854</v>
      </c>
      <c r="H164" s="117">
        <v>310247004</v>
      </c>
      <c r="I164" s="117">
        <v>1200430</v>
      </c>
      <c r="J164" s="117">
        <v>1100017</v>
      </c>
      <c r="K164" s="117">
        <v>1100017</v>
      </c>
      <c r="L164" s="118" t="s">
        <v>169</v>
      </c>
      <c r="M164" s="118" t="s">
        <v>137</v>
      </c>
      <c r="N164" s="118" t="s">
        <v>146</v>
      </c>
      <c r="O164" s="118" t="s">
        <v>45</v>
      </c>
      <c r="U164" s="118">
        <v>5000587</v>
      </c>
      <c r="V164" s="118" t="s">
        <v>163</v>
      </c>
      <c r="W164" s="118" t="s">
        <v>171</v>
      </c>
      <c r="X164" s="119">
        <v>1200</v>
      </c>
      <c r="Y164" s="119">
        <v>73200</v>
      </c>
      <c r="Z164" s="120">
        <v>3900</v>
      </c>
      <c r="AA164" s="119">
        <v>77100</v>
      </c>
      <c r="AB164" s="117" t="s">
        <v>141</v>
      </c>
      <c r="AC164" s="117">
        <v>32.100700000000003</v>
      </c>
      <c r="AD164" s="119">
        <v>2349771.2400000002</v>
      </c>
      <c r="AE164" s="119">
        <v>125192.73</v>
      </c>
      <c r="AF164" s="119">
        <v>2474963.9700000002</v>
      </c>
    </row>
    <row r="165" spans="1:32">
      <c r="A165" s="117">
        <v>411030</v>
      </c>
      <c r="B165" s="117">
        <v>411116593</v>
      </c>
      <c r="D165" s="117">
        <v>430157125</v>
      </c>
      <c r="E165" s="117" t="s">
        <v>246</v>
      </c>
      <c r="F165" s="117" t="s">
        <v>135</v>
      </c>
      <c r="G165" s="117">
        <v>212075869</v>
      </c>
      <c r="H165" s="117">
        <v>310247005</v>
      </c>
      <c r="I165" s="117">
        <v>1200430</v>
      </c>
      <c r="J165" s="117">
        <v>1100017</v>
      </c>
      <c r="K165" s="117">
        <v>1100017</v>
      </c>
      <c r="L165" s="118" t="s">
        <v>169</v>
      </c>
      <c r="M165" s="118" t="s">
        <v>137</v>
      </c>
      <c r="N165" s="118" t="s">
        <v>146</v>
      </c>
      <c r="O165" s="118" t="s">
        <v>45</v>
      </c>
      <c r="U165" s="118">
        <v>5000587</v>
      </c>
      <c r="V165" s="118" t="s">
        <v>163</v>
      </c>
      <c r="W165" s="118" t="s">
        <v>243</v>
      </c>
      <c r="X165" s="118">
        <v>50</v>
      </c>
      <c r="Y165" s="119">
        <v>3351.5</v>
      </c>
      <c r="Z165" s="121">
        <v>162.5</v>
      </c>
      <c r="AA165" s="119">
        <v>3514</v>
      </c>
      <c r="AB165" s="117" t="s">
        <v>141</v>
      </c>
      <c r="AC165" s="117">
        <v>32.100700000000003</v>
      </c>
      <c r="AD165" s="119">
        <v>107585.5</v>
      </c>
      <c r="AE165" s="119">
        <v>5216.3599999999997</v>
      </c>
      <c r="AF165" s="119">
        <v>112801.86</v>
      </c>
    </row>
    <row r="166" spans="1:32">
      <c r="A166" s="117">
        <v>411030</v>
      </c>
      <c r="B166" s="117">
        <v>411116594</v>
      </c>
      <c r="D166" s="117">
        <v>430157126</v>
      </c>
      <c r="E166" s="117" t="s">
        <v>246</v>
      </c>
      <c r="F166" s="117" t="s">
        <v>135</v>
      </c>
      <c r="G166" s="117">
        <v>212074917</v>
      </c>
      <c r="H166" s="117">
        <v>310247000</v>
      </c>
      <c r="I166" s="117">
        <v>1200504</v>
      </c>
      <c r="J166" s="117">
        <v>1100017</v>
      </c>
      <c r="K166" s="117">
        <v>1100017</v>
      </c>
      <c r="L166" s="118" t="s">
        <v>145</v>
      </c>
      <c r="M166" s="118" t="s">
        <v>137</v>
      </c>
      <c r="N166" s="118" t="s">
        <v>146</v>
      </c>
      <c r="O166" s="118" t="s">
        <v>45</v>
      </c>
      <c r="U166" s="118">
        <v>5000587</v>
      </c>
      <c r="V166" s="118" t="s">
        <v>163</v>
      </c>
      <c r="W166" s="118" t="s">
        <v>248</v>
      </c>
      <c r="X166" s="118">
        <v>11</v>
      </c>
      <c r="Y166" s="119">
        <v>2116.62</v>
      </c>
      <c r="Z166" s="121">
        <v>142.44999999999999</v>
      </c>
      <c r="AA166" s="119">
        <v>2259.0700000000002</v>
      </c>
      <c r="AB166" s="117" t="s">
        <v>141</v>
      </c>
      <c r="AC166" s="117">
        <v>32.100700000000003</v>
      </c>
      <c r="AD166" s="119">
        <v>67944.98</v>
      </c>
      <c r="AE166" s="119">
        <v>4572.74</v>
      </c>
      <c r="AF166" s="119">
        <v>72517.73</v>
      </c>
    </row>
    <row r="167" spans="1:32">
      <c r="A167" s="117">
        <v>411030</v>
      </c>
      <c r="B167" s="117">
        <v>411116594</v>
      </c>
      <c r="D167" s="117">
        <v>430157126</v>
      </c>
      <c r="E167" s="117" t="s">
        <v>246</v>
      </c>
      <c r="F167" s="117" t="s">
        <v>135</v>
      </c>
      <c r="G167" s="117">
        <v>212075058</v>
      </c>
      <c r="H167" s="117">
        <v>310247001</v>
      </c>
      <c r="I167" s="117">
        <v>1200504</v>
      </c>
      <c r="J167" s="117">
        <v>1100017</v>
      </c>
      <c r="K167" s="117">
        <v>1100017</v>
      </c>
      <c r="L167" s="118" t="s">
        <v>145</v>
      </c>
      <c r="M167" s="118" t="s">
        <v>137</v>
      </c>
      <c r="N167" s="118" t="s">
        <v>146</v>
      </c>
      <c r="O167" s="118" t="s">
        <v>45</v>
      </c>
      <c r="U167" s="118">
        <v>5000587</v>
      </c>
      <c r="V167" s="118" t="s">
        <v>163</v>
      </c>
      <c r="W167" s="118" t="s">
        <v>248</v>
      </c>
      <c r="X167" s="118">
        <v>150</v>
      </c>
      <c r="Y167" s="119">
        <v>28863</v>
      </c>
      <c r="Z167" s="120">
        <v>1942.5</v>
      </c>
      <c r="AA167" s="119">
        <v>30805.5</v>
      </c>
      <c r="AB167" s="117" t="s">
        <v>141</v>
      </c>
      <c r="AC167" s="117">
        <v>32.100700000000003</v>
      </c>
      <c r="AD167" s="119">
        <v>926522.5</v>
      </c>
      <c r="AE167" s="119">
        <v>62355.61</v>
      </c>
      <c r="AF167" s="119">
        <v>988878.11</v>
      </c>
    </row>
    <row r="168" spans="1:32">
      <c r="A168" s="117">
        <v>411030</v>
      </c>
      <c r="B168" s="117">
        <v>411116595</v>
      </c>
      <c r="D168" s="117">
        <v>430157127</v>
      </c>
      <c r="E168" s="117" t="s">
        <v>246</v>
      </c>
      <c r="F168" s="117" t="s">
        <v>135</v>
      </c>
      <c r="G168" s="117">
        <v>212072862</v>
      </c>
      <c r="H168" s="117">
        <v>310246998</v>
      </c>
      <c r="I168" s="117">
        <v>1200504</v>
      </c>
      <c r="J168" s="117">
        <v>1100017</v>
      </c>
      <c r="K168" s="117">
        <v>1100017</v>
      </c>
      <c r="L168" s="118" t="s">
        <v>145</v>
      </c>
      <c r="M168" s="118" t="s">
        <v>137</v>
      </c>
      <c r="N168" s="118" t="s">
        <v>146</v>
      </c>
      <c r="O168" s="118" t="s">
        <v>45</v>
      </c>
      <c r="U168" s="118">
        <v>5000587</v>
      </c>
      <c r="V168" s="118" t="s">
        <v>163</v>
      </c>
      <c r="W168" s="118" t="s">
        <v>177</v>
      </c>
      <c r="X168" s="118">
        <v>500</v>
      </c>
      <c r="Y168" s="119">
        <v>65700</v>
      </c>
      <c r="Z168" s="120">
        <v>2325</v>
      </c>
      <c r="AA168" s="119">
        <v>68025</v>
      </c>
      <c r="AB168" s="117" t="s">
        <v>141</v>
      </c>
      <c r="AC168" s="117">
        <v>32.100700000000003</v>
      </c>
      <c r="AD168" s="119">
        <v>2109015.9900000002</v>
      </c>
      <c r="AE168" s="119">
        <v>74634.13</v>
      </c>
      <c r="AF168" s="119">
        <v>2183650.12</v>
      </c>
    </row>
    <row r="169" spans="1:32">
      <c r="A169" s="117">
        <v>411030</v>
      </c>
      <c r="B169" s="117">
        <v>411116595</v>
      </c>
      <c r="D169" s="117">
        <v>430157127</v>
      </c>
      <c r="E169" s="117" t="s">
        <v>246</v>
      </c>
      <c r="F169" s="117" t="s">
        <v>135</v>
      </c>
      <c r="G169" s="117">
        <v>212076240</v>
      </c>
      <c r="H169" s="117">
        <v>310246999</v>
      </c>
      <c r="I169" s="117">
        <v>1200504</v>
      </c>
      <c r="J169" s="117">
        <v>1100017</v>
      </c>
      <c r="K169" s="117">
        <v>1100017</v>
      </c>
      <c r="L169" s="118" t="s">
        <v>145</v>
      </c>
      <c r="M169" s="118" t="s">
        <v>137</v>
      </c>
      <c r="N169" s="118" t="s">
        <v>146</v>
      </c>
      <c r="O169" s="118" t="s">
        <v>45</v>
      </c>
      <c r="U169" s="118">
        <v>5000587</v>
      </c>
      <c r="V169" s="118" t="s">
        <v>163</v>
      </c>
      <c r="W169" s="118" t="s">
        <v>177</v>
      </c>
      <c r="X169" s="118">
        <v>500</v>
      </c>
      <c r="Y169" s="119">
        <v>65700</v>
      </c>
      <c r="Z169" s="120">
        <v>2325</v>
      </c>
      <c r="AA169" s="119">
        <v>68025</v>
      </c>
      <c r="AB169" s="117" t="s">
        <v>141</v>
      </c>
      <c r="AC169" s="117">
        <v>32.100700000000003</v>
      </c>
      <c r="AD169" s="119">
        <v>2109015.9900000002</v>
      </c>
      <c r="AE169" s="119">
        <v>74634.13</v>
      </c>
      <c r="AF169" s="119">
        <v>2183650.12</v>
      </c>
    </row>
    <row r="170" spans="1:32">
      <c r="A170" s="117">
        <v>411030</v>
      </c>
      <c r="B170" s="117">
        <v>411116631</v>
      </c>
      <c r="D170" s="117">
        <v>430157226</v>
      </c>
      <c r="E170" s="117" t="s">
        <v>249</v>
      </c>
      <c r="F170" s="117" t="s">
        <v>135</v>
      </c>
      <c r="G170" s="117">
        <v>212076005</v>
      </c>
      <c r="H170" s="117">
        <v>310247170</v>
      </c>
      <c r="I170" s="117">
        <v>1200342</v>
      </c>
      <c r="J170" s="117">
        <v>1300120</v>
      </c>
      <c r="K170" s="117">
        <v>1100137</v>
      </c>
      <c r="L170" s="118" t="s">
        <v>227</v>
      </c>
      <c r="M170" s="118" t="s">
        <v>137</v>
      </c>
      <c r="N170" s="118" t="s">
        <v>146</v>
      </c>
      <c r="O170" s="118" t="s">
        <v>49</v>
      </c>
      <c r="U170" s="118">
        <v>5000142</v>
      </c>
      <c r="V170" s="118" t="s">
        <v>148</v>
      </c>
      <c r="W170" s="118" t="s">
        <v>228</v>
      </c>
      <c r="X170" s="118">
        <v>500</v>
      </c>
      <c r="Y170" s="119">
        <v>30905</v>
      </c>
      <c r="Z170" s="120">
        <v>2955</v>
      </c>
      <c r="AA170" s="119">
        <v>33860</v>
      </c>
      <c r="AB170" s="117" t="s">
        <v>141</v>
      </c>
      <c r="AC170" s="117">
        <v>31.859500000000001</v>
      </c>
      <c r="AD170" s="119">
        <v>984617.85</v>
      </c>
      <c r="AE170" s="119">
        <v>94144.82</v>
      </c>
      <c r="AF170" s="119">
        <v>1078762.67</v>
      </c>
    </row>
    <row r="171" spans="1:32">
      <c r="A171" s="117">
        <v>411030</v>
      </c>
      <c r="B171" s="117">
        <v>411116631</v>
      </c>
      <c r="D171" s="117">
        <v>430157226</v>
      </c>
      <c r="E171" s="117" t="s">
        <v>249</v>
      </c>
      <c r="F171" s="117" t="s">
        <v>135</v>
      </c>
      <c r="G171" s="117">
        <v>212076006</v>
      </c>
      <c r="H171" s="117">
        <v>310247171</v>
      </c>
      <c r="I171" s="117">
        <v>1200342</v>
      </c>
      <c r="J171" s="117">
        <v>1300120</v>
      </c>
      <c r="K171" s="117">
        <v>1100137</v>
      </c>
      <c r="L171" s="118" t="s">
        <v>227</v>
      </c>
      <c r="M171" s="118" t="s">
        <v>137</v>
      </c>
      <c r="N171" s="118" t="s">
        <v>146</v>
      </c>
      <c r="O171" s="118" t="s">
        <v>49</v>
      </c>
      <c r="U171" s="118">
        <v>5000142</v>
      </c>
      <c r="V171" s="118" t="s">
        <v>148</v>
      </c>
      <c r="W171" s="118" t="s">
        <v>228</v>
      </c>
      <c r="X171" s="118">
        <v>81</v>
      </c>
      <c r="Y171" s="119">
        <v>5006.6099999999997</v>
      </c>
      <c r="Z171" s="121">
        <v>478.71</v>
      </c>
      <c r="AA171" s="119">
        <v>5485.32</v>
      </c>
      <c r="AB171" s="117" t="s">
        <v>141</v>
      </c>
      <c r="AC171" s="117">
        <v>31.859500000000001</v>
      </c>
      <c r="AD171" s="119">
        <v>159508.09</v>
      </c>
      <c r="AE171" s="119">
        <v>15251.46</v>
      </c>
      <c r="AF171" s="119">
        <v>174759.55</v>
      </c>
    </row>
    <row r="172" spans="1:32">
      <c r="A172" s="117">
        <v>411030</v>
      </c>
      <c r="B172" s="117">
        <v>411116644</v>
      </c>
      <c r="D172" s="117">
        <v>430157063</v>
      </c>
      <c r="E172" s="117" t="s">
        <v>250</v>
      </c>
      <c r="F172" s="117" t="s">
        <v>135</v>
      </c>
      <c r="G172" s="117">
        <v>212076241</v>
      </c>
      <c r="H172" s="117">
        <v>310246845</v>
      </c>
      <c r="I172" s="117">
        <v>1200555</v>
      </c>
      <c r="J172" s="117">
        <v>1100017</v>
      </c>
      <c r="K172" s="117">
        <v>1100017</v>
      </c>
      <c r="L172" s="118" t="s">
        <v>136</v>
      </c>
      <c r="M172" s="118" t="s">
        <v>137</v>
      </c>
      <c r="N172" s="118" t="s">
        <v>138</v>
      </c>
      <c r="O172" s="118" t="s">
        <v>45</v>
      </c>
      <c r="U172" s="118">
        <v>2000041</v>
      </c>
      <c r="V172" s="118" t="s">
        <v>251</v>
      </c>
      <c r="W172" s="118" t="s">
        <v>140</v>
      </c>
      <c r="X172" s="119">
        <v>1152</v>
      </c>
      <c r="Y172" s="119">
        <v>140163.84</v>
      </c>
      <c r="Z172" s="120">
        <v>6105.6</v>
      </c>
      <c r="AA172" s="119">
        <v>146269.44</v>
      </c>
      <c r="AB172" s="117" t="s">
        <v>141</v>
      </c>
      <c r="AC172" s="117">
        <v>31.7608</v>
      </c>
      <c r="AD172" s="119">
        <v>4451715.6900000004</v>
      </c>
      <c r="AE172" s="119">
        <v>193918.74</v>
      </c>
      <c r="AF172" s="119">
        <v>4645634.43</v>
      </c>
    </row>
    <row r="173" spans="1:32">
      <c r="A173" s="117">
        <v>411030</v>
      </c>
      <c r="B173" s="117">
        <v>411116645</v>
      </c>
      <c r="D173" s="117">
        <v>430157064</v>
      </c>
      <c r="E173" s="117" t="s">
        <v>250</v>
      </c>
      <c r="F173" s="117" t="s">
        <v>135</v>
      </c>
      <c r="G173" s="117">
        <v>212075836</v>
      </c>
      <c r="H173" s="117">
        <v>310246843</v>
      </c>
      <c r="I173" s="117">
        <v>1200555</v>
      </c>
      <c r="J173" s="117">
        <v>1100017</v>
      </c>
      <c r="K173" s="117">
        <v>1100017</v>
      </c>
      <c r="L173" s="118" t="s">
        <v>136</v>
      </c>
      <c r="M173" s="118" t="s">
        <v>137</v>
      </c>
      <c r="N173" s="118" t="s">
        <v>138</v>
      </c>
      <c r="O173" s="118" t="s">
        <v>45</v>
      </c>
      <c r="U173" s="118">
        <v>2000041</v>
      </c>
      <c r="V173" s="118" t="s">
        <v>251</v>
      </c>
      <c r="W173" s="118" t="s">
        <v>144</v>
      </c>
      <c r="X173" s="118">
        <v>3</v>
      </c>
      <c r="Y173" s="118">
        <v>451.68</v>
      </c>
      <c r="Z173" s="121">
        <v>32.76</v>
      </c>
      <c r="AA173" s="118">
        <v>484.44</v>
      </c>
      <c r="AB173" s="117" t="s">
        <v>141</v>
      </c>
      <c r="AC173" s="117">
        <v>31.7608</v>
      </c>
      <c r="AD173" s="119">
        <v>14345.72</v>
      </c>
      <c r="AE173" s="119">
        <v>1040.48</v>
      </c>
      <c r="AF173" s="119">
        <v>15386.2</v>
      </c>
    </row>
    <row r="174" spans="1:32">
      <c r="A174" s="117">
        <v>411030</v>
      </c>
      <c r="B174" s="117">
        <v>411116645</v>
      </c>
      <c r="D174" s="117">
        <v>430157064</v>
      </c>
      <c r="E174" s="117" t="s">
        <v>250</v>
      </c>
      <c r="F174" s="117" t="s">
        <v>135</v>
      </c>
      <c r="G174" s="117">
        <v>212076085</v>
      </c>
      <c r="H174" s="117">
        <v>310246844</v>
      </c>
      <c r="I174" s="117">
        <v>1200555</v>
      </c>
      <c r="J174" s="117">
        <v>1100017</v>
      </c>
      <c r="K174" s="117">
        <v>1100017</v>
      </c>
      <c r="L174" s="118" t="s">
        <v>136</v>
      </c>
      <c r="M174" s="118" t="s">
        <v>137</v>
      </c>
      <c r="N174" s="118" t="s">
        <v>138</v>
      </c>
      <c r="O174" s="118" t="s">
        <v>45</v>
      </c>
      <c r="U174" s="118">
        <v>2000041</v>
      </c>
      <c r="V174" s="118" t="s">
        <v>251</v>
      </c>
      <c r="W174" s="118" t="s">
        <v>144</v>
      </c>
      <c r="X174" s="118">
        <v>96</v>
      </c>
      <c r="Y174" s="119">
        <v>14453.76</v>
      </c>
      <c r="Z174" s="120">
        <v>1048.32</v>
      </c>
      <c r="AA174" s="119">
        <v>15502.08</v>
      </c>
      <c r="AB174" s="117" t="s">
        <v>141</v>
      </c>
      <c r="AC174" s="117">
        <v>31.7608</v>
      </c>
      <c r="AD174" s="119">
        <v>459062.98</v>
      </c>
      <c r="AE174" s="119">
        <v>33295.480000000003</v>
      </c>
      <c r="AF174" s="119">
        <v>492358.46</v>
      </c>
    </row>
    <row r="175" spans="1:32">
      <c r="A175" s="117">
        <v>411030</v>
      </c>
      <c r="B175" s="117">
        <v>411116646</v>
      </c>
      <c r="D175" s="117">
        <v>430157065</v>
      </c>
      <c r="E175" s="117" t="s">
        <v>250</v>
      </c>
      <c r="F175" s="117" t="s">
        <v>135</v>
      </c>
      <c r="G175" s="117">
        <v>212075897</v>
      </c>
      <c r="H175" s="117">
        <v>310246846</v>
      </c>
      <c r="I175" s="117">
        <v>1200536</v>
      </c>
      <c r="J175" s="117">
        <v>1100017</v>
      </c>
      <c r="K175" s="117">
        <v>1100017</v>
      </c>
      <c r="L175" s="118" t="s">
        <v>151</v>
      </c>
      <c r="M175" s="118" t="s">
        <v>137</v>
      </c>
      <c r="N175" s="118" t="s">
        <v>138</v>
      </c>
      <c r="O175" s="118" t="s">
        <v>45</v>
      </c>
      <c r="U175" s="118">
        <v>2000041</v>
      </c>
      <c r="V175" s="118" t="s">
        <v>251</v>
      </c>
      <c r="W175" s="118" t="s">
        <v>252</v>
      </c>
      <c r="X175" s="118">
        <v>180</v>
      </c>
      <c r="Y175" s="119">
        <v>62010</v>
      </c>
      <c r="Z175" s="120">
        <v>2250</v>
      </c>
      <c r="AA175" s="119">
        <v>64260</v>
      </c>
      <c r="AB175" s="117" t="s">
        <v>141</v>
      </c>
      <c r="AC175" s="117">
        <v>31.7608</v>
      </c>
      <c r="AD175" s="119">
        <v>1969487.21</v>
      </c>
      <c r="AE175" s="119">
        <v>71461.8</v>
      </c>
      <c r="AF175" s="119">
        <v>2040949.01</v>
      </c>
    </row>
    <row r="176" spans="1:32">
      <c r="A176" s="117">
        <v>411030</v>
      </c>
      <c r="B176" s="117">
        <v>411116717</v>
      </c>
      <c r="D176" s="117">
        <v>430157230</v>
      </c>
      <c r="E176" s="117" t="s">
        <v>253</v>
      </c>
      <c r="F176" s="117" t="s">
        <v>135</v>
      </c>
      <c r="G176" s="117">
        <v>212075761</v>
      </c>
      <c r="H176" s="117">
        <v>310247172</v>
      </c>
      <c r="I176" s="117">
        <v>1200342</v>
      </c>
      <c r="J176" s="117">
        <v>1300120</v>
      </c>
      <c r="K176" s="117">
        <v>1100137</v>
      </c>
      <c r="L176" s="118" t="s">
        <v>227</v>
      </c>
      <c r="M176" s="118" t="s">
        <v>137</v>
      </c>
      <c r="N176" s="118" t="s">
        <v>146</v>
      </c>
      <c r="O176" s="118" t="s">
        <v>49</v>
      </c>
      <c r="U176" s="118">
        <v>5000142</v>
      </c>
      <c r="V176" s="118" t="s">
        <v>148</v>
      </c>
      <c r="W176" s="118" t="s">
        <v>229</v>
      </c>
      <c r="X176" s="118">
        <v>400</v>
      </c>
      <c r="Y176" s="119">
        <v>5060</v>
      </c>
      <c r="Z176" s="121">
        <v>724</v>
      </c>
      <c r="AA176" s="119">
        <v>5784</v>
      </c>
      <c r="AB176" s="117" t="s">
        <v>141</v>
      </c>
      <c r="AC176" s="117">
        <v>31.7608</v>
      </c>
      <c r="AD176" s="119">
        <v>160709.65</v>
      </c>
      <c r="AE176" s="119">
        <v>22994.82</v>
      </c>
      <c r="AF176" s="119">
        <v>183704.47</v>
      </c>
    </row>
    <row r="177" spans="1:32">
      <c r="A177" s="117">
        <v>411030</v>
      </c>
      <c r="B177" s="117">
        <v>411116787</v>
      </c>
      <c r="D177" s="117">
        <v>430157350</v>
      </c>
      <c r="E177" s="117" t="s">
        <v>253</v>
      </c>
      <c r="F177" s="117" t="s">
        <v>135</v>
      </c>
      <c r="G177" s="117">
        <v>212075506</v>
      </c>
      <c r="H177" s="117">
        <v>310247318</v>
      </c>
      <c r="I177" s="117">
        <v>1200179</v>
      </c>
      <c r="J177" s="117">
        <v>1300087</v>
      </c>
      <c r="K177" s="117">
        <v>1100080</v>
      </c>
      <c r="L177" s="118" t="s">
        <v>184</v>
      </c>
      <c r="M177" s="118" t="s">
        <v>137</v>
      </c>
      <c r="N177" s="118" t="s">
        <v>146</v>
      </c>
      <c r="O177" s="118" t="s">
        <v>49</v>
      </c>
      <c r="U177" s="118">
        <v>2000007</v>
      </c>
      <c r="V177" s="118" t="s">
        <v>157</v>
      </c>
      <c r="W177" s="118" t="s">
        <v>191</v>
      </c>
      <c r="X177" s="119">
        <v>3600</v>
      </c>
      <c r="Y177" s="119">
        <v>7524</v>
      </c>
      <c r="Z177" s="121">
        <v>216</v>
      </c>
      <c r="AA177" s="119">
        <v>7740</v>
      </c>
      <c r="AB177" s="117" t="s">
        <v>141</v>
      </c>
      <c r="AC177" s="117">
        <v>31.7608</v>
      </c>
      <c r="AD177" s="119">
        <v>238968.26</v>
      </c>
      <c r="AE177" s="119">
        <v>6860.33</v>
      </c>
      <c r="AF177" s="119">
        <v>245828.59</v>
      </c>
    </row>
    <row r="178" spans="1:32">
      <c r="A178" s="117">
        <v>411030</v>
      </c>
      <c r="B178" s="117">
        <v>411116788</v>
      </c>
      <c r="D178" s="117">
        <v>430157351</v>
      </c>
      <c r="E178" s="117" t="s">
        <v>253</v>
      </c>
      <c r="F178" s="117" t="s">
        <v>135</v>
      </c>
      <c r="G178" s="117">
        <v>212074548</v>
      </c>
      <c r="H178" s="117">
        <v>310247320</v>
      </c>
      <c r="I178" s="117">
        <v>1200179</v>
      </c>
      <c r="J178" s="117">
        <v>1300087</v>
      </c>
      <c r="K178" s="117">
        <v>1100080</v>
      </c>
      <c r="L178" s="118" t="s">
        <v>184</v>
      </c>
      <c r="M178" s="118" t="s">
        <v>137</v>
      </c>
      <c r="N178" s="118" t="s">
        <v>146</v>
      </c>
      <c r="O178" s="118" t="s">
        <v>49</v>
      </c>
      <c r="U178" s="118">
        <v>2000007</v>
      </c>
      <c r="V178" s="118" t="s">
        <v>157</v>
      </c>
      <c r="W178" s="118" t="s">
        <v>254</v>
      </c>
      <c r="X178" s="118">
        <v>208</v>
      </c>
      <c r="Y178" s="118">
        <v>780</v>
      </c>
      <c r="Z178" s="121">
        <v>41.6</v>
      </c>
      <c r="AA178" s="118">
        <v>821.6</v>
      </c>
      <c r="AB178" s="117" t="s">
        <v>141</v>
      </c>
      <c r="AC178" s="117">
        <v>31.7608</v>
      </c>
      <c r="AD178" s="119">
        <v>24773.42</v>
      </c>
      <c r="AE178" s="119">
        <v>1321.25</v>
      </c>
      <c r="AF178" s="119">
        <v>26094.67</v>
      </c>
    </row>
    <row r="179" spans="1:32">
      <c r="A179" s="117">
        <v>411030</v>
      </c>
      <c r="B179" s="117">
        <v>411116789</v>
      </c>
      <c r="D179" s="117">
        <v>430157352</v>
      </c>
      <c r="E179" s="117" t="s">
        <v>253</v>
      </c>
      <c r="F179" s="117" t="s">
        <v>135</v>
      </c>
      <c r="G179" s="117">
        <v>212075284</v>
      </c>
      <c r="H179" s="117">
        <v>310247319</v>
      </c>
      <c r="I179" s="117">
        <v>1200179</v>
      </c>
      <c r="J179" s="117">
        <v>1300087</v>
      </c>
      <c r="K179" s="117">
        <v>1100080</v>
      </c>
      <c r="L179" s="118" t="s">
        <v>184</v>
      </c>
      <c r="M179" s="118" t="s">
        <v>137</v>
      </c>
      <c r="N179" s="118" t="s">
        <v>146</v>
      </c>
      <c r="O179" s="118" t="s">
        <v>49</v>
      </c>
      <c r="U179" s="118">
        <v>2000007</v>
      </c>
      <c r="V179" s="118" t="s">
        <v>157</v>
      </c>
      <c r="W179" s="118" t="s">
        <v>194</v>
      </c>
      <c r="X179" s="119">
        <v>28800</v>
      </c>
      <c r="Y179" s="119">
        <v>55008</v>
      </c>
      <c r="Z179" s="120">
        <v>1728</v>
      </c>
      <c r="AA179" s="119">
        <v>56736</v>
      </c>
      <c r="AB179" s="117" t="s">
        <v>141</v>
      </c>
      <c r="AC179" s="117">
        <v>31.7608</v>
      </c>
      <c r="AD179" s="119">
        <v>1747098.09</v>
      </c>
      <c r="AE179" s="119">
        <v>54882.66</v>
      </c>
      <c r="AF179" s="119">
        <v>1801980.75</v>
      </c>
    </row>
    <row r="180" spans="1:32">
      <c r="A180" s="117">
        <v>411030</v>
      </c>
      <c r="B180" s="117">
        <v>411116790</v>
      </c>
      <c r="D180" s="117">
        <v>430157353</v>
      </c>
      <c r="E180" s="117" t="s">
        <v>253</v>
      </c>
      <c r="F180" s="117" t="s">
        <v>135</v>
      </c>
      <c r="G180" s="117">
        <v>212072847</v>
      </c>
      <c r="H180" s="117">
        <v>310247326</v>
      </c>
      <c r="I180" s="117">
        <v>1200339</v>
      </c>
      <c r="J180" s="117">
        <v>1300079</v>
      </c>
      <c r="K180" s="117">
        <v>1100067</v>
      </c>
      <c r="L180" s="118" t="s">
        <v>196</v>
      </c>
      <c r="M180" s="118" t="s">
        <v>137</v>
      </c>
      <c r="N180" s="118" t="s">
        <v>146</v>
      </c>
      <c r="O180" s="118" t="s">
        <v>49</v>
      </c>
      <c r="U180" s="118">
        <v>2000007</v>
      </c>
      <c r="V180" s="118" t="s">
        <v>157</v>
      </c>
      <c r="W180" s="118" t="s">
        <v>255</v>
      </c>
      <c r="X180" s="118">
        <v>56</v>
      </c>
      <c r="Y180" s="119">
        <v>34527.360000000001</v>
      </c>
      <c r="Z180" s="121">
        <v>356.16</v>
      </c>
      <c r="AA180" s="119">
        <v>34883.519999999997</v>
      </c>
      <c r="AB180" s="117" t="s">
        <v>141</v>
      </c>
      <c r="AC180" s="117">
        <v>31.7608</v>
      </c>
      <c r="AD180" s="119">
        <v>1096616.58</v>
      </c>
      <c r="AE180" s="119">
        <v>11311.93</v>
      </c>
      <c r="AF180" s="119">
        <v>1107928.5</v>
      </c>
    </row>
    <row r="181" spans="1:32">
      <c r="A181" s="117">
        <v>411030</v>
      </c>
      <c r="B181" s="117">
        <v>411116791</v>
      </c>
      <c r="D181" s="117">
        <v>430157354</v>
      </c>
      <c r="E181" s="117" t="s">
        <v>253</v>
      </c>
      <c r="F181" s="117" t="s">
        <v>135</v>
      </c>
      <c r="G181" s="117">
        <v>212072645</v>
      </c>
      <c r="H181" s="117">
        <v>310247327</v>
      </c>
      <c r="I181" s="117">
        <v>1200339</v>
      </c>
      <c r="J181" s="117">
        <v>1300079</v>
      </c>
      <c r="K181" s="117">
        <v>1100067</v>
      </c>
      <c r="L181" s="118" t="s">
        <v>196</v>
      </c>
      <c r="M181" s="118" t="s">
        <v>137</v>
      </c>
      <c r="N181" s="118" t="s">
        <v>146</v>
      </c>
      <c r="O181" s="118" t="s">
        <v>49</v>
      </c>
      <c r="U181" s="118">
        <v>2000007</v>
      </c>
      <c r="V181" s="118" t="s">
        <v>157</v>
      </c>
      <c r="W181" s="118" t="s">
        <v>256</v>
      </c>
      <c r="X181" s="118">
        <v>30</v>
      </c>
      <c r="Y181" s="119">
        <v>17439.599999999999</v>
      </c>
      <c r="Z181" s="121">
        <v>190.8</v>
      </c>
      <c r="AA181" s="119">
        <v>17630.400000000001</v>
      </c>
      <c r="AB181" s="117" t="s">
        <v>141</v>
      </c>
      <c r="AC181" s="117">
        <v>31.7608</v>
      </c>
      <c r="AD181" s="119">
        <v>553895.65</v>
      </c>
      <c r="AE181" s="119">
        <v>6059.96</v>
      </c>
      <c r="AF181" s="119">
        <v>559955.61</v>
      </c>
    </row>
    <row r="182" spans="1:32">
      <c r="A182" s="117">
        <v>411030</v>
      </c>
      <c r="B182" s="117">
        <v>411116792</v>
      </c>
      <c r="D182" s="117">
        <v>430157355</v>
      </c>
      <c r="E182" s="117" t="s">
        <v>253</v>
      </c>
      <c r="F182" s="117" t="s">
        <v>135</v>
      </c>
      <c r="G182" s="117">
        <v>212074017</v>
      </c>
      <c r="H182" s="117">
        <v>310247322</v>
      </c>
      <c r="I182" s="117">
        <v>1200339</v>
      </c>
      <c r="J182" s="117">
        <v>1300079</v>
      </c>
      <c r="K182" s="117">
        <v>1100067</v>
      </c>
      <c r="L182" s="118" t="s">
        <v>196</v>
      </c>
      <c r="M182" s="118" t="s">
        <v>137</v>
      </c>
      <c r="N182" s="118" t="s">
        <v>146</v>
      </c>
      <c r="O182" s="118" t="s">
        <v>49</v>
      </c>
      <c r="U182" s="118">
        <v>2000007</v>
      </c>
      <c r="V182" s="118" t="s">
        <v>157</v>
      </c>
      <c r="W182" s="118" t="s">
        <v>257</v>
      </c>
      <c r="X182" s="118">
        <v>21</v>
      </c>
      <c r="Y182" s="118">
        <v>849.45</v>
      </c>
      <c r="Z182" s="121">
        <v>157.91999999999999</v>
      </c>
      <c r="AA182" s="119">
        <v>1007.37</v>
      </c>
      <c r="AB182" s="117" t="s">
        <v>141</v>
      </c>
      <c r="AC182" s="117">
        <v>31.7608</v>
      </c>
      <c r="AD182" s="119">
        <v>26979.21</v>
      </c>
      <c r="AE182" s="119">
        <v>5015.67</v>
      </c>
      <c r="AF182" s="119">
        <v>31994.880000000001</v>
      </c>
    </row>
    <row r="183" spans="1:32">
      <c r="A183" s="117">
        <v>411030</v>
      </c>
      <c r="B183" s="117">
        <v>411116810</v>
      </c>
      <c r="D183" s="117">
        <v>430157299</v>
      </c>
      <c r="E183" s="117" t="s">
        <v>258</v>
      </c>
      <c r="F183" s="117" t="s">
        <v>135</v>
      </c>
      <c r="G183" s="117">
        <v>212075880</v>
      </c>
      <c r="H183" s="117">
        <v>310247250</v>
      </c>
      <c r="I183" s="117">
        <v>1200605</v>
      </c>
      <c r="J183" s="117">
        <v>1100017</v>
      </c>
      <c r="K183" s="117">
        <v>1100017</v>
      </c>
      <c r="L183" s="118" t="s">
        <v>136</v>
      </c>
      <c r="M183" s="118" t="s">
        <v>137</v>
      </c>
      <c r="N183" s="118" t="s">
        <v>146</v>
      </c>
      <c r="O183" s="118" t="s">
        <v>45</v>
      </c>
      <c r="U183" s="118">
        <v>2000010</v>
      </c>
      <c r="V183" s="118" t="s">
        <v>181</v>
      </c>
      <c r="W183" s="118" t="s">
        <v>214</v>
      </c>
      <c r="X183" s="118">
        <v>376</v>
      </c>
      <c r="Y183" s="119">
        <v>44943.28</v>
      </c>
      <c r="Z183" s="120">
        <v>1267.1199999999999</v>
      </c>
      <c r="AA183" s="119">
        <v>46210.400000000001</v>
      </c>
      <c r="AB183" s="117" t="s">
        <v>141</v>
      </c>
      <c r="AC183" s="117">
        <v>31.7608</v>
      </c>
      <c r="AD183" s="119">
        <v>1427434.53</v>
      </c>
      <c r="AE183" s="119">
        <v>40244.74</v>
      </c>
      <c r="AF183" s="119">
        <v>1467679.27</v>
      </c>
    </row>
    <row r="184" spans="1:32">
      <c r="A184" s="117">
        <v>411030</v>
      </c>
      <c r="B184" s="117">
        <v>411116811</v>
      </c>
      <c r="D184" s="117">
        <v>430157300</v>
      </c>
      <c r="E184" s="117" t="s">
        <v>258</v>
      </c>
      <c r="F184" s="117" t="s">
        <v>135</v>
      </c>
      <c r="G184" s="117">
        <v>212076266</v>
      </c>
      <c r="H184" s="117">
        <v>310247240</v>
      </c>
      <c r="I184" s="117">
        <v>1200555</v>
      </c>
      <c r="J184" s="117">
        <v>1100017</v>
      </c>
      <c r="K184" s="117">
        <v>1100017</v>
      </c>
      <c r="L184" s="118" t="s">
        <v>136</v>
      </c>
      <c r="M184" s="118" t="s">
        <v>137</v>
      </c>
      <c r="N184" s="118" t="s">
        <v>146</v>
      </c>
      <c r="O184" s="118" t="s">
        <v>45</v>
      </c>
      <c r="U184" s="118">
        <v>2000010</v>
      </c>
      <c r="V184" s="118" t="s">
        <v>181</v>
      </c>
      <c r="W184" s="118" t="s">
        <v>237</v>
      </c>
      <c r="X184" s="118">
        <v>201</v>
      </c>
      <c r="Y184" s="119">
        <v>26419.439999999999</v>
      </c>
      <c r="Z184" s="121">
        <v>516.57000000000005</v>
      </c>
      <c r="AA184" s="119">
        <v>26936.01</v>
      </c>
      <c r="AB184" s="117" t="s">
        <v>141</v>
      </c>
      <c r="AC184" s="117">
        <v>31.7608</v>
      </c>
      <c r="AD184" s="119">
        <v>839102.55</v>
      </c>
      <c r="AE184" s="119">
        <v>16406.68</v>
      </c>
      <c r="AF184" s="119">
        <v>855509.23</v>
      </c>
    </row>
    <row r="185" spans="1:32">
      <c r="A185" s="117">
        <v>411030</v>
      </c>
      <c r="B185" s="117">
        <v>411116812</v>
      </c>
      <c r="D185" s="117">
        <v>430157301</v>
      </c>
      <c r="E185" s="117" t="s">
        <v>258</v>
      </c>
      <c r="F185" s="117" t="s">
        <v>135</v>
      </c>
      <c r="G185" s="117">
        <v>212075864</v>
      </c>
      <c r="H185" s="117">
        <v>310247241</v>
      </c>
      <c r="I185" s="117">
        <v>1200555</v>
      </c>
      <c r="J185" s="117">
        <v>1100017</v>
      </c>
      <c r="K185" s="117">
        <v>1100017</v>
      </c>
      <c r="L185" s="118" t="s">
        <v>136</v>
      </c>
      <c r="M185" s="118" t="s">
        <v>137</v>
      </c>
      <c r="N185" s="118" t="s">
        <v>146</v>
      </c>
      <c r="O185" s="118" t="s">
        <v>45</v>
      </c>
      <c r="U185" s="118">
        <v>2000010</v>
      </c>
      <c r="V185" s="118" t="s">
        <v>181</v>
      </c>
      <c r="W185" s="118" t="s">
        <v>182</v>
      </c>
      <c r="X185" s="118">
        <v>291</v>
      </c>
      <c r="Y185" s="119">
        <v>41257.980000000003</v>
      </c>
      <c r="Z185" s="121">
        <v>980.67</v>
      </c>
      <c r="AA185" s="119">
        <v>42238.65</v>
      </c>
      <c r="AB185" s="117" t="s">
        <v>141</v>
      </c>
      <c r="AC185" s="117">
        <v>31.7608</v>
      </c>
      <c r="AD185" s="119">
        <v>1310386.45</v>
      </c>
      <c r="AE185" s="119">
        <v>31146.86</v>
      </c>
      <c r="AF185" s="119">
        <v>1341533.31</v>
      </c>
    </row>
    <row r="186" spans="1:32">
      <c r="A186" s="117">
        <v>411030</v>
      </c>
      <c r="B186" s="117">
        <v>411116813</v>
      </c>
      <c r="D186" s="117">
        <v>430157302</v>
      </c>
      <c r="E186" s="117" t="s">
        <v>258</v>
      </c>
      <c r="F186" s="117" t="s">
        <v>135</v>
      </c>
      <c r="G186" s="117">
        <v>212074120</v>
      </c>
      <c r="H186" s="117">
        <v>310247242</v>
      </c>
      <c r="I186" s="117">
        <v>1200555</v>
      </c>
      <c r="J186" s="117">
        <v>1100017</v>
      </c>
      <c r="K186" s="117">
        <v>1100017</v>
      </c>
      <c r="L186" s="118" t="s">
        <v>136</v>
      </c>
      <c r="M186" s="118" t="s">
        <v>137</v>
      </c>
      <c r="N186" s="118" t="s">
        <v>146</v>
      </c>
      <c r="O186" s="118" t="s">
        <v>45</v>
      </c>
      <c r="U186" s="118">
        <v>2000010</v>
      </c>
      <c r="V186" s="118" t="s">
        <v>181</v>
      </c>
      <c r="W186" s="118" t="s">
        <v>172</v>
      </c>
      <c r="X186" s="118">
        <v>120</v>
      </c>
      <c r="Y186" s="119">
        <v>38598</v>
      </c>
      <c r="Z186" s="120">
        <v>1554</v>
      </c>
      <c r="AA186" s="119">
        <v>40152</v>
      </c>
      <c r="AB186" s="117" t="s">
        <v>141</v>
      </c>
      <c r="AC186" s="117">
        <v>31.7608</v>
      </c>
      <c r="AD186" s="119">
        <v>1225903.3600000001</v>
      </c>
      <c r="AE186" s="119">
        <v>49356.28</v>
      </c>
      <c r="AF186" s="119">
        <v>1275259.6399999999</v>
      </c>
    </row>
    <row r="187" spans="1:32">
      <c r="A187" s="117">
        <v>411030</v>
      </c>
      <c r="B187" s="117">
        <v>411116814</v>
      </c>
      <c r="D187" s="117">
        <v>430157303</v>
      </c>
      <c r="E187" s="117" t="s">
        <v>258</v>
      </c>
      <c r="F187" s="117" t="s">
        <v>135</v>
      </c>
      <c r="G187" s="117">
        <v>212074923</v>
      </c>
      <c r="H187" s="117">
        <v>310247243</v>
      </c>
      <c r="I187" s="117">
        <v>1200555</v>
      </c>
      <c r="J187" s="117">
        <v>1100017</v>
      </c>
      <c r="K187" s="117">
        <v>1100017</v>
      </c>
      <c r="L187" s="118" t="s">
        <v>136</v>
      </c>
      <c r="M187" s="118" t="s">
        <v>137</v>
      </c>
      <c r="N187" s="118" t="s">
        <v>146</v>
      </c>
      <c r="O187" s="118" t="s">
        <v>45</v>
      </c>
      <c r="U187" s="118">
        <v>2000010</v>
      </c>
      <c r="V187" s="118" t="s">
        <v>181</v>
      </c>
      <c r="W187" s="118" t="s">
        <v>172</v>
      </c>
      <c r="X187" s="118">
        <v>115</v>
      </c>
      <c r="Y187" s="119">
        <v>36989.75</v>
      </c>
      <c r="Z187" s="120">
        <v>1489.25</v>
      </c>
      <c r="AA187" s="119">
        <v>38479</v>
      </c>
      <c r="AB187" s="117" t="s">
        <v>141</v>
      </c>
      <c r="AC187" s="117">
        <v>31.7608</v>
      </c>
      <c r="AD187" s="119">
        <v>1174824.05</v>
      </c>
      <c r="AE187" s="119">
        <v>47299.77</v>
      </c>
      <c r="AF187" s="119">
        <v>1222123.82</v>
      </c>
    </row>
    <row r="188" spans="1:32">
      <c r="A188" s="117">
        <v>411030</v>
      </c>
      <c r="B188" s="117">
        <v>411116815</v>
      </c>
      <c r="D188" s="117">
        <v>430157304</v>
      </c>
      <c r="E188" s="117" t="s">
        <v>258</v>
      </c>
      <c r="F188" s="117" t="s">
        <v>135</v>
      </c>
      <c r="G188" s="117">
        <v>212075058</v>
      </c>
      <c r="H188" s="117">
        <v>310247223</v>
      </c>
      <c r="I188" s="117">
        <v>1200504</v>
      </c>
      <c r="J188" s="117">
        <v>1100017</v>
      </c>
      <c r="K188" s="117">
        <v>1100017</v>
      </c>
      <c r="L188" s="118" t="s">
        <v>145</v>
      </c>
      <c r="M188" s="118" t="s">
        <v>137</v>
      </c>
      <c r="N188" s="118" t="s">
        <v>146</v>
      </c>
      <c r="O188" s="118" t="s">
        <v>45</v>
      </c>
      <c r="U188" s="118">
        <v>5000587</v>
      </c>
      <c r="V188" s="118" t="s">
        <v>163</v>
      </c>
      <c r="W188" s="118" t="s">
        <v>248</v>
      </c>
      <c r="X188" s="118">
        <v>50</v>
      </c>
      <c r="Y188" s="119">
        <v>9621</v>
      </c>
      <c r="Z188" s="121">
        <v>647.5</v>
      </c>
      <c r="AA188" s="119">
        <v>10268.5</v>
      </c>
      <c r="AB188" s="117" t="s">
        <v>141</v>
      </c>
      <c r="AC188" s="117">
        <v>31.7608</v>
      </c>
      <c r="AD188" s="119">
        <v>305570.65999999997</v>
      </c>
      <c r="AE188" s="119">
        <v>20565.12</v>
      </c>
      <c r="AF188" s="119">
        <v>326135.77</v>
      </c>
    </row>
    <row r="189" spans="1:32">
      <c r="A189" s="117">
        <v>411030</v>
      </c>
      <c r="B189" s="117">
        <v>411116815</v>
      </c>
      <c r="D189" s="117">
        <v>430157304</v>
      </c>
      <c r="E189" s="117" t="s">
        <v>258</v>
      </c>
      <c r="F189" s="117" t="s">
        <v>135</v>
      </c>
      <c r="G189" s="117">
        <v>212075822</v>
      </c>
      <c r="H189" s="117">
        <v>310247224</v>
      </c>
      <c r="I189" s="117">
        <v>1200504</v>
      </c>
      <c r="J189" s="117">
        <v>1100017</v>
      </c>
      <c r="K189" s="117">
        <v>1100017</v>
      </c>
      <c r="L189" s="118" t="s">
        <v>145</v>
      </c>
      <c r="M189" s="118" t="s">
        <v>137</v>
      </c>
      <c r="N189" s="118" t="s">
        <v>146</v>
      </c>
      <c r="O189" s="118" t="s">
        <v>45</v>
      </c>
      <c r="U189" s="118">
        <v>5000587</v>
      </c>
      <c r="V189" s="118" t="s">
        <v>163</v>
      </c>
      <c r="W189" s="118" t="s">
        <v>248</v>
      </c>
      <c r="X189" s="118">
        <v>113</v>
      </c>
      <c r="Y189" s="119">
        <v>21743.46</v>
      </c>
      <c r="Z189" s="120">
        <v>1463.35</v>
      </c>
      <c r="AA189" s="119">
        <v>23206.81</v>
      </c>
      <c r="AB189" s="117" t="s">
        <v>141</v>
      </c>
      <c r="AC189" s="117">
        <v>31.7608</v>
      </c>
      <c r="AD189" s="119">
        <v>690589.68</v>
      </c>
      <c r="AE189" s="119">
        <v>46477.17</v>
      </c>
      <c r="AF189" s="119">
        <v>737066.85</v>
      </c>
    </row>
    <row r="190" spans="1:32">
      <c r="A190" s="117">
        <v>411030</v>
      </c>
      <c r="B190" s="117">
        <v>411116816</v>
      </c>
      <c r="D190" s="117">
        <v>430157305</v>
      </c>
      <c r="E190" s="117" t="s">
        <v>258</v>
      </c>
      <c r="F190" s="117" t="s">
        <v>135</v>
      </c>
      <c r="G190" s="117">
        <v>212076243</v>
      </c>
      <c r="H190" s="117">
        <v>310247226</v>
      </c>
      <c r="I190" s="117">
        <v>1200504</v>
      </c>
      <c r="J190" s="117">
        <v>1100017</v>
      </c>
      <c r="K190" s="117">
        <v>1100017</v>
      </c>
      <c r="L190" s="118" t="s">
        <v>145</v>
      </c>
      <c r="M190" s="118" t="s">
        <v>137</v>
      </c>
      <c r="N190" s="118" t="s">
        <v>146</v>
      </c>
      <c r="O190" s="118" t="s">
        <v>45</v>
      </c>
      <c r="U190" s="118">
        <v>5000587</v>
      </c>
      <c r="V190" s="118" t="s">
        <v>163</v>
      </c>
      <c r="W190" s="118" t="s">
        <v>177</v>
      </c>
      <c r="X190" s="118">
        <v>600</v>
      </c>
      <c r="Y190" s="119">
        <v>78840</v>
      </c>
      <c r="Z190" s="120">
        <v>2790</v>
      </c>
      <c r="AA190" s="119">
        <v>81630</v>
      </c>
      <c r="AB190" s="117" t="s">
        <v>141</v>
      </c>
      <c r="AC190" s="117">
        <v>31.7608</v>
      </c>
      <c r="AD190" s="119">
        <v>2504021.4700000002</v>
      </c>
      <c r="AE190" s="119">
        <v>88612.63</v>
      </c>
      <c r="AF190" s="119">
        <v>2592634.1</v>
      </c>
    </row>
    <row r="191" spans="1:32">
      <c r="A191" s="117">
        <v>411030</v>
      </c>
      <c r="B191" s="117">
        <v>411116817</v>
      </c>
      <c r="D191" s="117">
        <v>430157307</v>
      </c>
      <c r="E191" s="117" t="s">
        <v>258</v>
      </c>
      <c r="F191" s="117" t="s">
        <v>135</v>
      </c>
      <c r="G191" s="117">
        <v>212076261</v>
      </c>
      <c r="H191" s="117">
        <v>310247244</v>
      </c>
      <c r="I191" s="117">
        <v>1200536</v>
      </c>
      <c r="J191" s="117">
        <v>1100017</v>
      </c>
      <c r="K191" s="117">
        <v>1100017</v>
      </c>
      <c r="L191" s="118" t="s">
        <v>151</v>
      </c>
      <c r="M191" s="118" t="s">
        <v>137</v>
      </c>
      <c r="N191" s="118" t="s">
        <v>146</v>
      </c>
      <c r="O191" s="118" t="s">
        <v>45</v>
      </c>
      <c r="U191" s="118">
        <v>5000587</v>
      </c>
      <c r="V191" s="118" t="s">
        <v>163</v>
      </c>
      <c r="W191" s="118" t="s">
        <v>245</v>
      </c>
      <c r="X191" s="118">
        <v>58</v>
      </c>
      <c r="Y191" s="119">
        <v>27253.040000000001</v>
      </c>
      <c r="Z191" s="120">
        <v>1633.28</v>
      </c>
      <c r="AA191" s="119">
        <v>28886.32</v>
      </c>
      <c r="AB191" s="117" t="s">
        <v>141</v>
      </c>
      <c r="AC191" s="117">
        <v>31.7608</v>
      </c>
      <c r="AD191" s="119">
        <v>865578.35</v>
      </c>
      <c r="AE191" s="119">
        <v>51874.28</v>
      </c>
      <c r="AF191" s="119">
        <v>917452.63</v>
      </c>
    </row>
    <row r="192" spans="1:32">
      <c r="A192" s="117">
        <v>411030</v>
      </c>
      <c r="B192" s="117">
        <v>411116818</v>
      </c>
      <c r="D192" s="117">
        <v>430157308</v>
      </c>
      <c r="E192" s="117" t="s">
        <v>258</v>
      </c>
      <c r="F192" s="117" t="s">
        <v>135</v>
      </c>
      <c r="G192" s="117">
        <v>212076257</v>
      </c>
      <c r="H192" s="117">
        <v>310247245</v>
      </c>
      <c r="I192" s="117">
        <v>1200536</v>
      </c>
      <c r="J192" s="117">
        <v>1100017</v>
      </c>
      <c r="K192" s="117">
        <v>1100017</v>
      </c>
      <c r="L192" s="118" t="s">
        <v>151</v>
      </c>
      <c r="M192" s="118" t="s">
        <v>137</v>
      </c>
      <c r="N192" s="118" t="s">
        <v>146</v>
      </c>
      <c r="O192" s="118" t="s">
        <v>45</v>
      </c>
      <c r="U192" s="118">
        <v>5000587</v>
      </c>
      <c r="V192" s="118" t="s">
        <v>163</v>
      </c>
      <c r="W192" s="118" t="s">
        <v>166</v>
      </c>
      <c r="X192" s="118">
        <v>45</v>
      </c>
      <c r="Y192" s="119">
        <v>17481.599999999999</v>
      </c>
      <c r="Z192" s="120">
        <v>1267.2</v>
      </c>
      <c r="AA192" s="119">
        <v>18748.8</v>
      </c>
      <c r="AB192" s="117" t="s">
        <v>141</v>
      </c>
      <c r="AC192" s="117">
        <v>31.7608</v>
      </c>
      <c r="AD192" s="119">
        <v>555229.6</v>
      </c>
      <c r="AE192" s="119">
        <v>40247.29</v>
      </c>
      <c r="AF192" s="119">
        <v>595476.89</v>
      </c>
    </row>
    <row r="193" spans="1:32">
      <c r="A193" s="117">
        <v>411030</v>
      </c>
      <c r="B193" s="117">
        <v>411116819</v>
      </c>
      <c r="D193" s="117">
        <v>430157309</v>
      </c>
      <c r="E193" s="117" t="s">
        <v>258</v>
      </c>
      <c r="F193" s="117" t="s">
        <v>135</v>
      </c>
      <c r="G193" s="117">
        <v>212076092</v>
      </c>
      <c r="H193" s="117">
        <v>310247246</v>
      </c>
      <c r="I193" s="117">
        <v>1200536</v>
      </c>
      <c r="J193" s="117">
        <v>1100017</v>
      </c>
      <c r="K193" s="117">
        <v>1100017</v>
      </c>
      <c r="L193" s="118" t="s">
        <v>151</v>
      </c>
      <c r="M193" s="118" t="s">
        <v>137</v>
      </c>
      <c r="N193" s="118" t="s">
        <v>146</v>
      </c>
      <c r="O193" s="118" t="s">
        <v>45</v>
      </c>
      <c r="U193" s="118">
        <v>5000587</v>
      </c>
      <c r="V193" s="118" t="s">
        <v>163</v>
      </c>
      <c r="W193" s="118" t="s">
        <v>165</v>
      </c>
      <c r="X193" s="118">
        <v>27</v>
      </c>
      <c r="Y193" s="119">
        <v>10592.91</v>
      </c>
      <c r="Z193" s="121">
        <v>760.32</v>
      </c>
      <c r="AA193" s="119">
        <v>11353.23</v>
      </c>
      <c r="AB193" s="117" t="s">
        <v>141</v>
      </c>
      <c r="AC193" s="117">
        <v>31.7608</v>
      </c>
      <c r="AD193" s="119">
        <v>336439.3</v>
      </c>
      <c r="AE193" s="119">
        <v>24148.37</v>
      </c>
      <c r="AF193" s="119">
        <v>360587.67</v>
      </c>
    </row>
    <row r="194" spans="1:32">
      <c r="A194" s="117">
        <v>411030</v>
      </c>
      <c r="B194" s="117">
        <v>411116820</v>
      </c>
      <c r="D194" s="117">
        <v>430157310</v>
      </c>
      <c r="E194" s="117" t="s">
        <v>258</v>
      </c>
      <c r="F194" s="117" t="s">
        <v>135</v>
      </c>
      <c r="G194" s="117">
        <v>212075254</v>
      </c>
      <c r="H194" s="117">
        <v>310247248</v>
      </c>
      <c r="I194" s="117">
        <v>1200536</v>
      </c>
      <c r="J194" s="117">
        <v>1100017</v>
      </c>
      <c r="K194" s="117">
        <v>1100017</v>
      </c>
      <c r="L194" s="118" t="s">
        <v>151</v>
      </c>
      <c r="M194" s="118" t="s">
        <v>137</v>
      </c>
      <c r="N194" s="118" t="s">
        <v>146</v>
      </c>
      <c r="O194" s="118" t="s">
        <v>45</v>
      </c>
      <c r="U194" s="118">
        <v>5000587</v>
      </c>
      <c r="V194" s="118" t="s">
        <v>163</v>
      </c>
      <c r="W194" s="118" t="s">
        <v>164</v>
      </c>
      <c r="X194" s="118">
        <v>72</v>
      </c>
      <c r="Y194" s="119">
        <v>28248.48</v>
      </c>
      <c r="Z194" s="120">
        <v>2027.52</v>
      </c>
      <c r="AA194" s="119">
        <v>30276</v>
      </c>
      <c r="AB194" s="117" t="s">
        <v>141</v>
      </c>
      <c r="AC194" s="117">
        <v>31.7608</v>
      </c>
      <c r="AD194" s="119">
        <v>897194.32</v>
      </c>
      <c r="AE194" s="119">
        <v>64395.66</v>
      </c>
      <c r="AF194" s="119">
        <v>961589.98</v>
      </c>
    </row>
    <row r="195" spans="1:32">
      <c r="A195" s="117">
        <v>411030</v>
      </c>
      <c r="B195" s="117">
        <v>411116821</v>
      </c>
      <c r="D195" s="117">
        <v>430157311</v>
      </c>
      <c r="E195" s="117" t="s">
        <v>258</v>
      </c>
      <c r="F195" s="117" t="s">
        <v>135</v>
      </c>
      <c r="G195" s="117">
        <v>212075842</v>
      </c>
      <c r="H195" s="117">
        <v>310247247</v>
      </c>
      <c r="I195" s="117">
        <v>1200536</v>
      </c>
      <c r="J195" s="117">
        <v>1100017</v>
      </c>
      <c r="K195" s="117">
        <v>1100017</v>
      </c>
      <c r="L195" s="118" t="s">
        <v>151</v>
      </c>
      <c r="M195" s="118" t="s">
        <v>137</v>
      </c>
      <c r="N195" s="118" t="s">
        <v>146</v>
      </c>
      <c r="O195" s="118" t="s">
        <v>45</v>
      </c>
      <c r="U195" s="118">
        <v>5000587</v>
      </c>
      <c r="V195" s="118" t="s">
        <v>163</v>
      </c>
      <c r="W195" s="118" t="s">
        <v>164</v>
      </c>
      <c r="X195" s="118">
        <v>50</v>
      </c>
      <c r="Y195" s="119">
        <v>19617</v>
      </c>
      <c r="Z195" s="120">
        <v>1408</v>
      </c>
      <c r="AA195" s="119">
        <v>21025</v>
      </c>
      <c r="AB195" s="117" t="s">
        <v>141</v>
      </c>
      <c r="AC195" s="117">
        <v>31.7608</v>
      </c>
      <c r="AD195" s="119">
        <v>623051.61</v>
      </c>
      <c r="AE195" s="119">
        <v>44719.21</v>
      </c>
      <c r="AF195" s="119">
        <v>667770.81999999995</v>
      </c>
    </row>
    <row r="196" spans="1:32">
      <c r="A196" s="117">
        <v>411030</v>
      </c>
      <c r="B196" s="117">
        <v>411116821</v>
      </c>
      <c r="D196" s="117">
        <v>430157311</v>
      </c>
      <c r="E196" s="117" t="s">
        <v>258</v>
      </c>
      <c r="F196" s="117" t="s">
        <v>135</v>
      </c>
      <c r="G196" s="117">
        <v>212076090</v>
      </c>
      <c r="H196" s="117">
        <v>310247249</v>
      </c>
      <c r="I196" s="117">
        <v>1200536</v>
      </c>
      <c r="J196" s="117">
        <v>1100017</v>
      </c>
      <c r="K196" s="117">
        <v>1100017</v>
      </c>
      <c r="L196" s="118" t="s">
        <v>151</v>
      </c>
      <c r="M196" s="118" t="s">
        <v>137</v>
      </c>
      <c r="N196" s="118" t="s">
        <v>146</v>
      </c>
      <c r="O196" s="118" t="s">
        <v>45</v>
      </c>
      <c r="U196" s="118">
        <v>5000587</v>
      </c>
      <c r="V196" s="118" t="s">
        <v>163</v>
      </c>
      <c r="W196" s="118" t="s">
        <v>164</v>
      </c>
      <c r="X196" s="118">
        <v>170</v>
      </c>
      <c r="Y196" s="119">
        <v>66697.8</v>
      </c>
      <c r="Z196" s="120">
        <v>4787.2</v>
      </c>
      <c r="AA196" s="119">
        <v>71485</v>
      </c>
      <c r="AB196" s="117" t="s">
        <v>141</v>
      </c>
      <c r="AC196" s="117">
        <v>31.7608</v>
      </c>
      <c r="AD196" s="119">
        <v>2118375.4900000002</v>
      </c>
      <c r="AE196" s="119">
        <v>152045.29999999999</v>
      </c>
      <c r="AF196" s="119">
        <v>2270420.79</v>
      </c>
    </row>
    <row r="197" spans="1:32">
      <c r="A197" s="117">
        <v>411030</v>
      </c>
      <c r="B197" s="117">
        <v>411116822</v>
      </c>
      <c r="D197" s="117">
        <v>430157312</v>
      </c>
      <c r="E197" s="117" t="s">
        <v>258</v>
      </c>
      <c r="F197" s="117" t="s">
        <v>135</v>
      </c>
      <c r="G197" s="117">
        <v>212076237</v>
      </c>
      <c r="H197" s="117">
        <v>310247238</v>
      </c>
      <c r="I197" s="117">
        <v>1200430</v>
      </c>
      <c r="J197" s="117">
        <v>1100017</v>
      </c>
      <c r="K197" s="117">
        <v>1100017</v>
      </c>
      <c r="L197" s="118" t="s">
        <v>169</v>
      </c>
      <c r="M197" s="118" t="s">
        <v>137</v>
      </c>
      <c r="N197" s="118" t="s">
        <v>146</v>
      </c>
      <c r="O197" s="118" t="s">
        <v>45</v>
      </c>
      <c r="U197" s="118">
        <v>5000587</v>
      </c>
      <c r="V197" s="118" t="s">
        <v>163</v>
      </c>
      <c r="W197" s="118" t="s">
        <v>175</v>
      </c>
      <c r="X197" s="118">
        <v>23</v>
      </c>
      <c r="Y197" s="119">
        <v>10115.4</v>
      </c>
      <c r="Z197" s="121">
        <v>66.7</v>
      </c>
      <c r="AA197" s="119">
        <v>10182.1</v>
      </c>
      <c r="AB197" s="117" t="s">
        <v>141</v>
      </c>
      <c r="AC197" s="117">
        <v>31.7608</v>
      </c>
      <c r="AD197" s="119">
        <v>321273.2</v>
      </c>
      <c r="AE197" s="119">
        <v>2118.4499999999998</v>
      </c>
      <c r="AF197" s="119">
        <v>323391.64</v>
      </c>
    </row>
    <row r="198" spans="1:32">
      <c r="A198" s="117">
        <v>411030</v>
      </c>
      <c r="B198" s="117">
        <v>411116823</v>
      </c>
      <c r="D198" s="117">
        <v>430157313</v>
      </c>
      <c r="E198" s="117" t="s">
        <v>258</v>
      </c>
      <c r="F198" s="117" t="s">
        <v>135</v>
      </c>
      <c r="G198" s="117">
        <v>212076078</v>
      </c>
      <c r="H198" s="117">
        <v>310247230</v>
      </c>
      <c r="I198" s="117">
        <v>1200430</v>
      </c>
      <c r="J198" s="117">
        <v>1100017</v>
      </c>
      <c r="K198" s="117">
        <v>1100017</v>
      </c>
      <c r="L198" s="118" t="s">
        <v>169</v>
      </c>
      <c r="M198" s="118" t="s">
        <v>137</v>
      </c>
      <c r="N198" s="118" t="s">
        <v>146</v>
      </c>
      <c r="O198" s="118" t="s">
        <v>45</v>
      </c>
      <c r="U198" s="118">
        <v>5000587</v>
      </c>
      <c r="V198" s="118" t="s">
        <v>163</v>
      </c>
      <c r="W198" s="118" t="s">
        <v>173</v>
      </c>
      <c r="X198" s="118">
        <v>448</v>
      </c>
      <c r="Y198" s="119">
        <v>37856</v>
      </c>
      <c r="Z198" s="120">
        <v>1030.4000000000001</v>
      </c>
      <c r="AA198" s="119">
        <v>38886.400000000001</v>
      </c>
      <c r="AB198" s="117" t="s">
        <v>141</v>
      </c>
      <c r="AC198" s="117">
        <v>31.7608</v>
      </c>
      <c r="AD198" s="119">
        <v>1202336.8400000001</v>
      </c>
      <c r="AE198" s="119">
        <v>32726.33</v>
      </c>
      <c r="AF198" s="119">
        <v>1235063.17</v>
      </c>
    </row>
    <row r="199" spans="1:32">
      <c r="A199" s="117">
        <v>411030</v>
      </c>
      <c r="B199" s="117">
        <v>411116824</v>
      </c>
      <c r="D199" s="117">
        <v>430157314</v>
      </c>
      <c r="E199" s="117" t="s">
        <v>258</v>
      </c>
      <c r="F199" s="117" t="s">
        <v>135</v>
      </c>
      <c r="G199" s="117">
        <v>212075229</v>
      </c>
      <c r="H199" s="117">
        <v>310247232</v>
      </c>
      <c r="I199" s="117">
        <v>1200430</v>
      </c>
      <c r="J199" s="117">
        <v>1100017</v>
      </c>
      <c r="K199" s="117">
        <v>1100017</v>
      </c>
      <c r="L199" s="118" t="s">
        <v>169</v>
      </c>
      <c r="M199" s="118" t="s">
        <v>137</v>
      </c>
      <c r="N199" s="118" t="s">
        <v>146</v>
      </c>
      <c r="O199" s="118" t="s">
        <v>45</v>
      </c>
      <c r="U199" s="118">
        <v>5000587</v>
      </c>
      <c r="V199" s="118" t="s">
        <v>163</v>
      </c>
      <c r="W199" s="118" t="s">
        <v>244</v>
      </c>
      <c r="X199" s="118">
        <v>138</v>
      </c>
      <c r="Y199" s="119">
        <v>22034.46</v>
      </c>
      <c r="Z199" s="121">
        <v>465.06</v>
      </c>
      <c r="AA199" s="119">
        <v>22499.52</v>
      </c>
      <c r="AB199" s="117" t="s">
        <v>141</v>
      </c>
      <c r="AC199" s="117">
        <v>31.7608</v>
      </c>
      <c r="AD199" s="119">
        <v>699832.08</v>
      </c>
      <c r="AE199" s="119">
        <v>14770.68</v>
      </c>
      <c r="AF199" s="119">
        <v>714602.75</v>
      </c>
    </row>
    <row r="200" spans="1:32">
      <c r="A200" s="117">
        <v>411030</v>
      </c>
      <c r="B200" s="117">
        <v>411116824</v>
      </c>
      <c r="D200" s="117">
        <v>430157314</v>
      </c>
      <c r="E200" s="117" t="s">
        <v>258</v>
      </c>
      <c r="F200" s="117" t="s">
        <v>135</v>
      </c>
      <c r="G200" s="117">
        <v>212075896</v>
      </c>
      <c r="H200" s="117">
        <v>310247233</v>
      </c>
      <c r="I200" s="117">
        <v>1200430</v>
      </c>
      <c r="J200" s="117">
        <v>1100017</v>
      </c>
      <c r="K200" s="117">
        <v>1100017</v>
      </c>
      <c r="L200" s="118" t="s">
        <v>169</v>
      </c>
      <c r="M200" s="118" t="s">
        <v>137</v>
      </c>
      <c r="N200" s="118" t="s">
        <v>146</v>
      </c>
      <c r="O200" s="118" t="s">
        <v>45</v>
      </c>
      <c r="U200" s="118">
        <v>5000587</v>
      </c>
      <c r="V200" s="118" t="s">
        <v>163</v>
      </c>
      <c r="W200" s="118" t="s">
        <v>244</v>
      </c>
      <c r="X200" s="118">
        <v>300</v>
      </c>
      <c r="Y200" s="119">
        <v>47901</v>
      </c>
      <c r="Z200" s="120">
        <v>1011</v>
      </c>
      <c r="AA200" s="119">
        <v>48912</v>
      </c>
      <c r="AB200" s="117" t="s">
        <v>141</v>
      </c>
      <c r="AC200" s="117">
        <v>31.7608</v>
      </c>
      <c r="AD200" s="119">
        <v>1521374.08</v>
      </c>
      <c r="AE200" s="119">
        <v>32110.17</v>
      </c>
      <c r="AF200" s="119">
        <v>1553484.25</v>
      </c>
    </row>
    <row r="201" spans="1:32">
      <c r="A201" s="117">
        <v>411030</v>
      </c>
      <c r="B201" s="117">
        <v>411116825</v>
      </c>
      <c r="D201" s="117">
        <v>430157315</v>
      </c>
      <c r="E201" s="117" t="s">
        <v>258</v>
      </c>
      <c r="F201" s="117" t="s">
        <v>135</v>
      </c>
      <c r="G201" s="117">
        <v>212075878</v>
      </c>
      <c r="H201" s="117">
        <v>310247235</v>
      </c>
      <c r="I201" s="117">
        <v>1200430</v>
      </c>
      <c r="J201" s="117">
        <v>1100017</v>
      </c>
      <c r="K201" s="117">
        <v>1100017</v>
      </c>
      <c r="L201" s="118" t="s">
        <v>169</v>
      </c>
      <c r="M201" s="118" t="s">
        <v>137</v>
      </c>
      <c r="N201" s="118" t="s">
        <v>146</v>
      </c>
      <c r="O201" s="118" t="s">
        <v>45</v>
      </c>
      <c r="U201" s="118">
        <v>5000587</v>
      </c>
      <c r="V201" s="118" t="s">
        <v>163</v>
      </c>
      <c r="W201" s="118" t="s">
        <v>215</v>
      </c>
      <c r="X201" s="118">
        <v>136</v>
      </c>
      <c r="Y201" s="119">
        <v>17712.64</v>
      </c>
      <c r="Z201" s="121">
        <v>458.32</v>
      </c>
      <c r="AA201" s="119">
        <v>18170.96</v>
      </c>
      <c r="AB201" s="117" t="s">
        <v>141</v>
      </c>
      <c r="AC201" s="117">
        <v>31.7608</v>
      </c>
      <c r="AD201" s="119">
        <v>562567.62</v>
      </c>
      <c r="AE201" s="119">
        <v>14556.61</v>
      </c>
      <c r="AF201" s="119">
        <v>577124.23</v>
      </c>
    </row>
    <row r="202" spans="1:32">
      <c r="A202" s="117">
        <v>411030</v>
      </c>
      <c r="B202" s="117">
        <v>411116826</v>
      </c>
      <c r="D202" s="117">
        <v>430157316</v>
      </c>
      <c r="E202" s="117" t="s">
        <v>258</v>
      </c>
      <c r="F202" s="117" t="s">
        <v>135</v>
      </c>
      <c r="G202" s="117">
        <v>212075865</v>
      </c>
      <c r="H202" s="117">
        <v>310247237</v>
      </c>
      <c r="I202" s="117">
        <v>1200430</v>
      </c>
      <c r="J202" s="117">
        <v>1100017</v>
      </c>
      <c r="K202" s="117">
        <v>1100017</v>
      </c>
      <c r="L202" s="118" t="s">
        <v>169</v>
      </c>
      <c r="M202" s="118" t="s">
        <v>137</v>
      </c>
      <c r="N202" s="118" t="s">
        <v>146</v>
      </c>
      <c r="O202" s="118" t="s">
        <v>45</v>
      </c>
      <c r="U202" s="118">
        <v>5000587</v>
      </c>
      <c r="V202" s="118" t="s">
        <v>163</v>
      </c>
      <c r="W202" s="118" t="s">
        <v>171</v>
      </c>
      <c r="X202" s="119">
        <v>1200</v>
      </c>
      <c r="Y202" s="119">
        <v>73200</v>
      </c>
      <c r="Z202" s="120">
        <v>3900</v>
      </c>
      <c r="AA202" s="119">
        <v>77100</v>
      </c>
      <c r="AB202" s="117" t="s">
        <v>141</v>
      </c>
      <c r="AC202" s="117">
        <v>31.7608</v>
      </c>
      <c r="AD202" s="119">
        <v>2324890.56</v>
      </c>
      <c r="AE202" s="119">
        <v>123867.12</v>
      </c>
      <c r="AF202" s="119">
        <v>2448757.6800000002</v>
      </c>
    </row>
    <row r="203" spans="1:32">
      <c r="A203" s="117">
        <v>411030</v>
      </c>
      <c r="B203" s="117">
        <v>411116827</v>
      </c>
      <c r="D203" s="117">
        <v>430157317</v>
      </c>
      <c r="E203" s="117" t="s">
        <v>258</v>
      </c>
      <c r="F203" s="117" t="s">
        <v>135</v>
      </c>
      <c r="G203" s="117">
        <v>212074324</v>
      </c>
      <c r="H203" s="117">
        <v>310247239</v>
      </c>
      <c r="I203" s="117">
        <v>1200430</v>
      </c>
      <c r="J203" s="117">
        <v>1100017</v>
      </c>
      <c r="K203" s="117">
        <v>1100017</v>
      </c>
      <c r="L203" s="118" t="s">
        <v>169</v>
      </c>
      <c r="M203" s="118" t="s">
        <v>137</v>
      </c>
      <c r="N203" s="118" t="s">
        <v>146</v>
      </c>
      <c r="O203" s="118" t="s">
        <v>45</v>
      </c>
      <c r="U203" s="118">
        <v>5000587</v>
      </c>
      <c r="V203" s="118" t="s">
        <v>163</v>
      </c>
      <c r="W203" s="118" t="s">
        <v>172</v>
      </c>
      <c r="X203" s="118">
        <v>89</v>
      </c>
      <c r="Y203" s="119">
        <v>28626.85</v>
      </c>
      <c r="Z203" s="120">
        <v>1152.55</v>
      </c>
      <c r="AA203" s="119">
        <v>29779.4</v>
      </c>
      <c r="AB203" s="117" t="s">
        <v>141</v>
      </c>
      <c r="AC203" s="117">
        <v>31.7608</v>
      </c>
      <c r="AD203" s="119">
        <v>909211.66</v>
      </c>
      <c r="AE203" s="119">
        <v>36605.910000000003</v>
      </c>
      <c r="AF203" s="119">
        <v>945817.57</v>
      </c>
    </row>
    <row r="204" spans="1:32">
      <c r="A204" s="117">
        <v>411030</v>
      </c>
      <c r="B204" s="117">
        <v>411116828</v>
      </c>
      <c r="D204" s="117">
        <v>430157318</v>
      </c>
      <c r="E204" s="117" t="s">
        <v>258</v>
      </c>
      <c r="F204" s="117" t="s">
        <v>135</v>
      </c>
      <c r="G204" s="117">
        <v>212075091</v>
      </c>
      <c r="H204" s="117">
        <v>310247231</v>
      </c>
      <c r="I204" s="117">
        <v>1200430</v>
      </c>
      <c r="J204" s="117">
        <v>1100017</v>
      </c>
      <c r="K204" s="117">
        <v>1100017</v>
      </c>
      <c r="L204" s="118" t="s">
        <v>169</v>
      </c>
      <c r="M204" s="118" t="s">
        <v>137</v>
      </c>
      <c r="N204" s="118" t="s">
        <v>146</v>
      </c>
      <c r="O204" s="118" t="s">
        <v>45</v>
      </c>
      <c r="U204" s="118">
        <v>5000587</v>
      </c>
      <c r="V204" s="118" t="s">
        <v>163</v>
      </c>
      <c r="W204" s="118" t="s">
        <v>170</v>
      </c>
      <c r="X204" s="118">
        <v>75</v>
      </c>
      <c r="Y204" s="119">
        <v>12923.25</v>
      </c>
      <c r="Z204" s="121">
        <v>252.75</v>
      </c>
      <c r="AA204" s="119">
        <v>13176</v>
      </c>
      <c r="AB204" s="117" t="s">
        <v>141</v>
      </c>
      <c r="AC204" s="117">
        <v>31.7608</v>
      </c>
      <c r="AD204" s="119">
        <v>410452.76</v>
      </c>
      <c r="AE204" s="119">
        <v>8027.54</v>
      </c>
      <c r="AF204" s="119">
        <v>418480.3</v>
      </c>
    </row>
    <row r="205" spans="1:32">
      <c r="A205" s="117">
        <v>411030</v>
      </c>
      <c r="B205" s="117">
        <v>411116829</v>
      </c>
      <c r="D205" s="117">
        <v>430157319</v>
      </c>
      <c r="E205" s="117" t="s">
        <v>258</v>
      </c>
      <c r="F205" s="117" t="s">
        <v>135</v>
      </c>
      <c r="G205" s="117">
        <v>212075896</v>
      </c>
      <c r="H205" s="117">
        <v>310247234</v>
      </c>
      <c r="I205" s="117">
        <v>1200430</v>
      </c>
      <c r="J205" s="117">
        <v>1100017</v>
      </c>
      <c r="K205" s="117">
        <v>1100017</v>
      </c>
      <c r="L205" s="118" t="s">
        <v>169</v>
      </c>
      <c r="M205" s="118" t="s">
        <v>137</v>
      </c>
      <c r="N205" s="118" t="s">
        <v>146</v>
      </c>
      <c r="O205" s="118" t="s">
        <v>45</v>
      </c>
      <c r="U205" s="118">
        <v>5000587</v>
      </c>
      <c r="V205" s="118" t="s">
        <v>163</v>
      </c>
      <c r="W205" s="118" t="s">
        <v>244</v>
      </c>
      <c r="X205" s="118">
        <v>100</v>
      </c>
      <c r="Y205" s="119">
        <v>15967</v>
      </c>
      <c r="Z205" s="121">
        <v>337</v>
      </c>
      <c r="AA205" s="119">
        <v>16304</v>
      </c>
      <c r="AB205" s="117" t="s">
        <v>141</v>
      </c>
      <c r="AC205" s="117">
        <v>31.7608</v>
      </c>
      <c r="AD205" s="119">
        <v>507124.69</v>
      </c>
      <c r="AE205" s="119">
        <v>10703.39</v>
      </c>
      <c r="AF205" s="119">
        <v>517828.08</v>
      </c>
    </row>
    <row r="206" spans="1:32">
      <c r="A206" s="117">
        <v>411030</v>
      </c>
      <c r="B206" s="117">
        <v>411116830</v>
      </c>
      <c r="D206" s="117">
        <v>430157320</v>
      </c>
      <c r="E206" s="117" t="s">
        <v>258</v>
      </c>
      <c r="F206" s="117" t="s">
        <v>135</v>
      </c>
      <c r="G206" s="117">
        <v>212075881</v>
      </c>
      <c r="H206" s="117">
        <v>310247236</v>
      </c>
      <c r="I206" s="117">
        <v>1200430</v>
      </c>
      <c r="J206" s="117">
        <v>1100017</v>
      </c>
      <c r="K206" s="117">
        <v>1100017</v>
      </c>
      <c r="L206" s="118" t="s">
        <v>169</v>
      </c>
      <c r="M206" s="118" t="s">
        <v>137</v>
      </c>
      <c r="N206" s="118" t="s">
        <v>146</v>
      </c>
      <c r="O206" s="118" t="s">
        <v>45</v>
      </c>
      <c r="U206" s="118">
        <v>5000587</v>
      </c>
      <c r="V206" s="118" t="s">
        <v>163</v>
      </c>
      <c r="W206" s="118" t="s">
        <v>216</v>
      </c>
      <c r="X206" s="118">
        <v>62</v>
      </c>
      <c r="Y206" s="119">
        <v>7534.86</v>
      </c>
      <c r="Z206" s="121">
        <v>208.94</v>
      </c>
      <c r="AA206" s="119">
        <v>7743.8</v>
      </c>
      <c r="AB206" s="117" t="s">
        <v>141</v>
      </c>
      <c r="AC206" s="117">
        <v>31.7608</v>
      </c>
      <c r="AD206" s="119">
        <v>239313.18</v>
      </c>
      <c r="AE206" s="119">
        <v>6636.1</v>
      </c>
      <c r="AF206" s="119">
        <v>245949.28</v>
      </c>
    </row>
    <row r="207" spans="1:32">
      <c r="A207" s="117">
        <v>411030</v>
      </c>
      <c r="B207" s="117">
        <v>411116831</v>
      </c>
      <c r="D207" s="117">
        <v>430157321</v>
      </c>
      <c r="E207" s="117" t="s">
        <v>258</v>
      </c>
      <c r="F207" s="117" t="s">
        <v>135</v>
      </c>
      <c r="G207" s="117">
        <v>212074920</v>
      </c>
      <c r="H207" s="117">
        <v>310247229</v>
      </c>
      <c r="I207" s="117">
        <v>1200430</v>
      </c>
      <c r="J207" s="117">
        <v>1100017</v>
      </c>
      <c r="K207" s="117">
        <v>1100017</v>
      </c>
      <c r="L207" s="118" t="s">
        <v>169</v>
      </c>
      <c r="M207" s="118" t="s">
        <v>137</v>
      </c>
      <c r="N207" s="118" t="s">
        <v>146</v>
      </c>
      <c r="O207" s="118" t="s">
        <v>45</v>
      </c>
      <c r="U207" s="118">
        <v>5000587</v>
      </c>
      <c r="V207" s="118" t="s">
        <v>163</v>
      </c>
      <c r="W207" s="118" t="s">
        <v>173</v>
      </c>
      <c r="X207" s="118">
        <v>4</v>
      </c>
      <c r="Y207" s="118">
        <v>338</v>
      </c>
      <c r="Z207" s="121">
        <v>9.1999999999999993</v>
      </c>
      <c r="AA207" s="118">
        <v>347.2</v>
      </c>
      <c r="AB207" s="117" t="s">
        <v>141</v>
      </c>
      <c r="AC207" s="117">
        <v>31.7608</v>
      </c>
      <c r="AD207" s="119">
        <v>10735.15</v>
      </c>
      <c r="AE207" s="118">
        <v>292.2</v>
      </c>
      <c r="AF207" s="119">
        <v>11027.35</v>
      </c>
    </row>
    <row r="208" spans="1:32">
      <c r="A208" s="117">
        <v>411030</v>
      </c>
      <c r="B208" s="117">
        <v>411116835</v>
      </c>
      <c r="D208" s="117">
        <v>430157367</v>
      </c>
      <c r="E208" s="117" t="s">
        <v>258</v>
      </c>
      <c r="F208" s="117" t="s">
        <v>135</v>
      </c>
      <c r="G208" s="117">
        <v>212070027</v>
      </c>
      <c r="H208" s="117">
        <v>310247284</v>
      </c>
      <c r="I208" s="117">
        <v>1200574</v>
      </c>
      <c r="J208" s="117">
        <v>1100128</v>
      </c>
      <c r="K208" s="117">
        <v>1100128</v>
      </c>
      <c r="L208" s="118" t="s">
        <v>151</v>
      </c>
      <c r="M208" s="118" t="s">
        <v>152</v>
      </c>
      <c r="N208" s="118" t="s">
        <v>146</v>
      </c>
      <c r="O208" s="118" t="s">
        <v>45</v>
      </c>
      <c r="U208" s="118">
        <v>5000587</v>
      </c>
      <c r="V208" s="118" t="s">
        <v>163</v>
      </c>
      <c r="W208" s="118" t="s">
        <v>159</v>
      </c>
      <c r="X208" s="118">
        <v>525</v>
      </c>
      <c r="Y208" s="119">
        <v>12327</v>
      </c>
      <c r="Z208" s="121">
        <v>813.75</v>
      </c>
      <c r="AA208" s="119">
        <v>13140.75</v>
      </c>
      <c r="AB208" s="117" t="s">
        <v>141</v>
      </c>
      <c r="AC208" s="117">
        <v>31.7608</v>
      </c>
      <c r="AD208" s="119">
        <v>391515.38</v>
      </c>
      <c r="AE208" s="119">
        <v>25845.35</v>
      </c>
      <c r="AF208" s="119">
        <v>417360.73</v>
      </c>
    </row>
    <row r="209" spans="1:32">
      <c r="A209" s="117">
        <v>411030</v>
      </c>
      <c r="B209" s="117">
        <v>411116836</v>
      </c>
      <c r="D209" s="117">
        <v>430157368</v>
      </c>
      <c r="E209" s="117" t="s">
        <v>258</v>
      </c>
      <c r="F209" s="117" t="s">
        <v>135</v>
      </c>
      <c r="G209" s="117">
        <v>212070027</v>
      </c>
      <c r="H209" s="117">
        <v>310247285</v>
      </c>
      <c r="I209" s="117">
        <v>1200574</v>
      </c>
      <c r="J209" s="117">
        <v>1100128</v>
      </c>
      <c r="K209" s="117">
        <v>1100128</v>
      </c>
      <c r="L209" s="118" t="s">
        <v>151</v>
      </c>
      <c r="M209" s="118" t="s">
        <v>152</v>
      </c>
      <c r="N209" s="118" t="s">
        <v>146</v>
      </c>
      <c r="O209" s="118" t="s">
        <v>45</v>
      </c>
      <c r="U209" s="118">
        <v>5000587</v>
      </c>
      <c r="V209" s="118" t="s">
        <v>163</v>
      </c>
      <c r="W209" s="118" t="s">
        <v>159</v>
      </c>
      <c r="X209" s="119">
        <v>1260</v>
      </c>
      <c r="Y209" s="119">
        <v>29584.799999999999</v>
      </c>
      <c r="Z209" s="120">
        <v>1953</v>
      </c>
      <c r="AA209" s="119">
        <v>31537.8</v>
      </c>
      <c r="AB209" s="117" t="s">
        <v>141</v>
      </c>
      <c r="AC209" s="117">
        <v>31.7608</v>
      </c>
      <c r="AD209" s="119">
        <v>939636.92</v>
      </c>
      <c r="AE209" s="119">
        <v>62028.84</v>
      </c>
      <c r="AF209" s="119">
        <v>1001665.76</v>
      </c>
    </row>
    <row r="210" spans="1:32">
      <c r="A210" s="117">
        <v>411030</v>
      </c>
      <c r="B210" s="117">
        <v>411116837</v>
      </c>
      <c r="D210" s="117">
        <v>430157369</v>
      </c>
      <c r="E210" s="117" t="s">
        <v>258</v>
      </c>
      <c r="F210" s="117" t="s">
        <v>135</v>
      </c>
      <c r="G210" s="117">
        <v>212070027</v>
      </c>
      <c r="H210" s="117">
        <v>310247286</v>
      </c>
      <c r="I210" s="117">
        <v>1200574</v>
      </c>
      <c r="J210" s="117">
        <v>1100128</v>
      </c>
      <c r="K210" s="117">
        <v>1100128</v>
      </c>
      <c r="L210" s="118" t="s">
        <v>151</v>
      </c>
      <c r="M210" s="118" t="s">
        <v>152</v>
      </c>
      <c r="N210" s="118" t="s">
        <v>146</v>
      </c>
      <c r="O210" s="118" t="s">
        <v>45</v>
      </c>
      <c r="U210" s="118">
        <v>5000587</v>
      </c>
      <c r="V210" s="118" t="s">
        <v>163</v>
      </c>
      <c r="W210" s="118" t="s">
        <v>159</v>
      </c>
      <c r="X210" s="118">
        <v>840</v>
      </c>
      <c r="Y210" s="119">
        <v>19723.2</v>
      </c>
      <c r="Z210" s="120">
        <v>1302</v>
      </c>
      <c r="AA210" s="119">
        <v>21025.200000000001</v>
      </c>
      <c r="AB210" s="117" t="s">
        <v>141</v>
      </c>
      <c r="AC210" s="117">
        <v>31.7608</v>
      </c>
      <c r="AD210" s="119">
        <v>626424.61</v>
      </c>
      <c r="AE210" s="119">
        <v>41352.559999999998</v>
      </c>
      <c r="AF210" s="119">
        <v>667777.17000000004</v>
      </c>
    </row>
    <row r="211" spans="1:32">
      <c r="A211" s="117">
        <v>411030</v>
      </c>
      <c r="B211" s="117">
        <v>411116838</v>
      </c>
      <c r="D211" s="117">
        <v>430157370</v>
      </c>
      <c r="E211" s="117" t="s">
        <v>258</v>
      </c>
      <c r="F211" s="117" t="s">
        <v>135</v>
      </c>
      <c r="G211" s="117">
        <v>212070013</v>
      </c>
      <c r="H211" s="117">
        <v>310247287</v>
      </c>
      <c r="I211" s="117">
        <v>1200574</v>
      </c>
      <c r="J211" s="117">
        <v>1100128</v>
      </c>
      <c r="K211" s="117">
        <v>1100128</v>
      </c>
      <c r="L211" s="118" t="s">
        <v>151</v>
      </c>
      <c r="M211" s="118" t="s">
        <v>152</v>
      </c>
      <c r="N211" s="118" t="s">
        <v>146</v>
      </c>
      <c r="O211" s="118" t="s">
        <v>45</v>
      </c>
      <c r="U211" s="118">
        <v>5000587</v>
      </c>
      <c r="V211" s="118" t="s">
        <v>163</v>
      </c>
      <c r="W211" s="118" t="s">
        <v>158</v>
      </c>
      <c r="X211" s="118">
        <v>111</v>
      </c>
      <c r="Y211" s="119">
        <v>4996.1099999999997</v>
      </c>
      <c r="Z211" s="121">
        <v>981.24</v>
      </c>
      <c r="AA211" s="119">
        <v>5977.35</v>
      </c>
      <c r="AB211" s="117" t="s">
        <v>141</v>
      </c>
      <c r="AC211" s="117">
        <v>31.7608</v>
      </c>
      <c r="AD211" s="119">
        <v>158680.45000000001</v>
      </c>
      <c r="AE211" s="119">
        <v>31164.97</v>
      </c>
      <c r="AF211" s="119">
        <v>189845.42</v>
      </c>
    </row>
    <row r="212" spans="1:32">
      <c r="A212" s="117">
        <v>411030</v>
      </c>
      <c r="B212" s="117">
        <v>411116839</v>
      </c>
      <c r="D212" s="117">
        <v>430157371</v>
      </c>
      <c r="E212" s="117" t="s">
        <v>258</v>
      </c>
      <c r="F212" s="117" t="s">
        <v>135</v>
      </c>
      <c r="G212" s="117">
        <v>212070013</v>
      </c>
      <c r="H212" s="117">
        <v>310247288</v>
      </c>
      <c r="I212" s="117">
        <v>1200574</v>
      </c>
      <c r="J212" s="117">
        <v>1100128</v>
      </c>
      <c r="K212" s="117">
        <v>1100128</v>
      </c>
      <c r="L212" s="118" t="s">
        <v>151</v>
      </c>
      <c r="M212" s="118" t="s">
        <v>152</v>
      </c>
      <c r="N212" s="118" t="s">
        <v>146</v>
      </c>
      <c r="O212" s="118" t="s">
        <v>45</v>
      </c>
      <c r="U212" s="118">
        <v>5000587</v>
      </c>
      <c r="V212" s="118" t="s">
        <v>163</v>
      </c>
      <c r="W212" s="118" t="s">
        <v>158</v>
      </c>
      <c r="X212" s="118">
        <v>500</v>
      </c>
      <c r="Y212" s="119">
        <v>22505</v>
      </c>
      <c r="Z212" s="120">
        <v>4420</v>
      </c>
      <c r="AA212" s="119">
        <v>26925</v>
      </c>
      <c r="AB212" s="117" t="s">
        <v>141</v>
      </c>
      <c r="AC212" s="117">
        <v>31.7608</v>
      </c>
      <c r="AD212" s="119">
        <v>714776.8</v>
      </c>
      <c r="AE212" s="119">
        <v>140382.74</v>
      </c>
      <c r="AF212" s="119">
        <v>855159.54</v>
      </c>
    </row>
    <row r="213" spans="1:32">
      <c r="A213" s="117">
        <v>411030</v>
      </c>
      <c r="B213" s="117">
        <v>411116840</v>
      </c>
      <c r="D213" s="117">
        <v>430157372</v>
      </c>
      <c r="E213" s="117" t="s">
        <v>258</v>
      </c>
      <c r="F213" s="117" t="s">
        <v>135</v>
      </c>
      <c r="G213" s="117">
        <v>212075017</v>
      </c>
      <c r="H213" s="117">
        <v>310247389</v>
      </c>
      <c r="I213" s="117">
        <v>1200504</v>
      </c>
      <c r="J213" s="117">
        <v>1100017</v>
      </c>
      <c r="K213" s="117">
        <v>1100017</v>
      </c>
      <c r="L213" s="118" t="s">
        <v>145</v>
      </c>
      <c r="M213" s="118" t="s">
        <v>137</v>
      </c>
      <c r="N213" s="118" t="s">
        <v>146</v>
      </c>
      <c r="O213" s="118" t="s">
        <v>45</v>
      </c>
      <c r="U213" s="118">
        <v>5000587</v>
      </c>
      <c r="V213" s="118" t="s">
        <v>163</v>
      </c>
      <c r="W213" s="118" t="s">
        <v>221</v>
      </c>
      <c r="X213" s="118">
        <v>200</v>
      </c>
      <c r="Y213" s="119">
        <v>32384</v>
      </c>
      <c r="Z213" s="120">
        <v>1270</v>
      </c>
      <c r="AA213" s="119">
        <v>33654</v>
      </c>
      <c r="AB213" s="117" t="s">
        <v>141</v>
      </c>
      <c r="AC213" s="117">
        <v>31.7608</v>
      </c>
      <c r="AD213" s="119">
        <v>1028541.75</v>
      </c>
      <c r="AE213" s="119">
        <v>40336.22</v>
      </c>
      <c r="AF213" s="119">
        <v>1068877.96</v>
      </c>
    </row>
    <row r="214" spans="1:32">
      <c r="A214" s="117">
        <v>411030</v>
      </c>
      <c r="B214" s="117">
        <v>411116841</v>
      </c>
      <c r="D214" s="117">
        <v>430157373</v>
      </c>
      <c r="E214" s="117" t="s">
        <v>258</v>
      </c>
      <c r="F214" s="117" t="s">
        <v>135</v>
      </c>
      <c r="G214" s="117">
        <v>212071281</v>
      </c>
      <c r="H214" s="117">
        <v>310247390</v>
      </c>
      <c r="I214" s="117">
        <v>1200504</v>
      </c>
      <c r="J214" s="117">
        <v>1100017</v>
      </c>
      <c r="K214" s="117">
        <v>1100017</v>
      </c>
      <c r="L214" s="118" t="s">
        <v>145</v>
      </c>
      <c r="M214" s="118" t="s">
        <v>137</v>
      </c>
      <c r="N214" s="118" t="s">
        <v>146</v>
      </c>
      <c r="O214" s="118" t="s">
        <v>45</v>
      </c>
      <c r="U214" s="118">
        <v>5000587</v>
      </c>
      <c r="V214" s="118" t="s">
        <v>163</v>
      </c>
      <c r="W214" s="118" t="s">
        <v>221</v>
      </c>
      <c r="X214" s="118">
        <v>100</v>
      </c>
      <c r="Y214" s="119">
        <v>16192</v>
      </c>
      <c r="Z214" s="121">
        <v>635</v>
      </c>
      <c r="AA214" s="119">
        <v>16827</v>
      </c>
      <c r="AB214" s="117" t="s">
        <v>141</v>
      </c>
      <c r="AC214" s="117">
        <v>31.7608</v>
      </c>
      <c r="AD214" s="119">
        <v>514270.87</v>
      </c>
      <c r="AE214" s="119">
        <v>20168.11</v>
      </c>
      <c r="AF214" s="119">
        <v>534438.98</v>
      </c>
    </row>
    <row r="215" spans="1:32">
      <c r="A215" s="117">
        <v>411030</v>
      </c>
      <c r="B215" s="117">
        <v>411116842</v>
      </c>
      <c r="D215" s="117">
        <v>430157375</v>
      </c>
      <c r="E215" s="117" t="s">
        <v>258</v>
      </c>
      <c r="F215" s="117" t="s">
        <v>135</v>
      </c>
      <c r="G215" s="117">
        <v>212076411</v>
      </c>
      <c r="H215" s="117">
        <v>310247392</v>
      </c>
      <c r="I215" s="117">
        <v>1200504</v>
      </c>
      <c r="J215" s="117">
        <v>1100017</v>
      </c>
      <c r="K215" s="117">
        <v>1100017</v>
      </c>
      <c r="L215" s="118" t="s">
        <v>145</v>
      </c>
      <c r="M215" s="118" t="s">
        <v>137</v>
      </c>
      <c r="N215" s="118" t="s">
        <v>146</v>
      </c>
      <c r="O215" s="118" t="s">
        <v>45</v>
      </c>
      <c r="U215" s="118">
        <v>5000587</v>
      </c>
      <c r="V215" s="118" t="s">
        <v>163</v>
      </c>
      <c r="W215" s="118" t="s">
        <v>177</v>
      </c>
      <c r="X215" s="118">
        <v>254</v>
      </c>
      <c r="Y215" s="119">
        <v>33375.599999999999</v>
      </c>
      <c r="Z215" s="120">
        <v>1181.0999999999999</v>
      </c>
      <c r="AA215" s="119">
        <v>34556.699999999997</v>
      </c>
      <c r="AB215" s="117" t="s">
        <v>141</v>
      </c>
      <c r="AC215" s="117">
        <v>31.7608</v>
      </c>
      <c r="AD215" s="119">
        <v>1060035.76</v>
      </c>
      <c r="AE215" s="119">
        <v>37512.68</v>
      </c>
      <c r="AF215" s="119">
        <v>1097548.44</v>
      </c>
    </row>
    <row r="216" spans="1:32">
      <c r="A216" s="117">
        <v>411030</v>
      </c>
      <c r="B216" s="117">
        <v>411116843</v>
      </c>
      <c r="D216" s="117">
        <v>430157376</v>
      </c>
      <c r="E216" s="117" t="s">
        <v>258</v>
      </c>
      <c r="F216" s="117" t="s">
        <v>135</v>
      </c>
      <c r="G216" s="117">
        <v>212073509</v>
      </c>
      <c r="H216" s="117">
        <v>310247393</v>
      </c>
      <c r="I216" s="117">
        <v>1200504</v>
      </c>
      <c r="J216" s="117">
        <v>1100017</v>
      </c>
      <c r="K216" s="117">
        <v>1100017</v>
      </c>
      <c r="L216" s="118" t="s">
        <v>145</v>
      </c>
      <c r="M216" s="118" t="s">
        <v>137</v>
      </c>
      <c r="N216" s="118" t="s">
        <v>146</v>
      </c>
      <c r="O216" s="118" t="s">
        <v>45</v>
      </c>
      <c r="U216" s="118">
        <v>5000587</v>
      </c>
      <c r="V216" s="118" t="s">
        <v>163</v>
      </c>
      <c r="W216" s="118" t="s">
        <v>259</v>
      </c>
      <c r="X216" s="118">
        <v>195</v>
      </c>
      <c r="Y216" s="119">
        <v>23351.25</v>
      </c>
      <c r="Z216" s="121">
        <v>906.75</v>
      </c>
      <c r="AA216" s="119">
        <v>24258</v>
      </c>
      <c r="AB216" s="117" t="s">
        <v>141</v>
      </c>
      <c r="AC216" s="117">
        <v>31.7608</v>
      </c>
      <c r="AD216" s="119">
        <v>741654.38</v>
      </c>
      <c r="AE216" s="119">
        <v>28799.11</v>
      </c>
      <c r="AF216" s="119">
        <v>770453.49</v>
      </c>
    </row>
    <row r="217" spans="1:32">
      <c r="A217" s="117">
        <v>411030</v>
      </c>
      <c r="B217" s="117">
        <v>411116844</v>
      </c>
      <c r="D217" s="117">
        <v>430157377</v>
      </c>
      <c r="E217" s="117" t="s">
        <v>258</v>
      </c>
      <c r="F217" s="117" t="s">
        <v>135</v>
      </c>
      <c r="G217" s="117">
        <v>212070028</v>
      </c>
      <c r="H217" s="117">
        <v>310247279</v>
      </c>
      <c r="I217" s="117">
        <v>1200574</v>
      </c>
      <c r="J217" s="117">
        <v>1100128</v>
      </c>
      <c r="K217" s="117">
        <v>1100128</v>
      </c>
      <c r="L217" s="118" t="s">
        <v>151</v>
      </c>
      <c r="M217" s="118" t="s">
        <v>152</v>
      </c>
      <c r="N217" s="118" t="s">
        <v>138</v>
      </c>
      <c r="O217" s="118" t="s">
        <v>45</v>
      </c>
      <c r="U217" s="118">
        <v>2000041</v>
      </c>
      <c r="V217" s="118" t="s">
        <v>251</v>
      </c>
      <c r="W217" s="118" t="s">
        <v>160</v>
      </c>
      <c r="X217" s="118">
        <v>400</v>
      </c>
      <c r="Y217" s="119">
        <v>9708</v>
      </c>
      <c r="Z217" s="121">
        <v>576</v>
      </c>
      <c r="AA217" s="119">
        <v>10284</v>
      </c>
      <c r="AB217" s="117" t="s">
        <v>141</v>
      </c>
      <c r="AC217" s="117">
        <v>31.7608</v>
      </c>
      <c r="AD217" s="119">
        <v>308333.84999999998</v>
      </c>
      <c r="AE217" s="119">
        <v>18294.22</v>
      </c>
      <c r="AF217" s="119">
        <v>326628.07</v>
      </c>
    </row>
    <row r="218" spans="1:32">
      <c r="A218" s="117">
        <v>411030</v>
      </c>
      <c r="B218" s="117">
        <v>411116845</v>
      </c>
      <c r="D218" s="117">
        <v>430157378</v>
      </c>
      <c r="E218" s="117" t="s">
        <v>258</v>
      </c>
      <c r="F218" s="117" t="s">
        <v>135</v>
      </c>
      <c r="G218" s="117">
        <v>212070028</v>
      </c>
      <c r="H218" s="117">
        <v>310247280</v>
      </c>
      <c r="I218" s="117">
        <v>1200574</v>
      </c>
      <c r="J218" s="117">
        <v>1100128</v>
      </c>
      <c r="K218" s="117">
        <v>1100128</v>
      </c>
      <c r="L218" s="118" t="s">
        <v>151</v>
      </c>
      <c r="M218" s="118" t="s">
        <v>152</v>
      </c>
      <c r="N218" s="118" t="s">
        <v>138</v>
      </c>
      <c r="O218" s="118" t="s">
        <v>45</v>
      </c>
      <c r="U218" s="118">
        <v>2000041</v>
      </c>
      <c r="V218" s="118" t="s">
        <v>251</v>
      </c>
      <c r="W218" s="118" t="s">
        <v>160</v>
      </c>
      <c r="X218" s="118">
        <v>216</v>
      </c>
      <c r="Y218" s="119">
        <v>5242.32</v>
      </c>
      <c r="Z218" s="121">
        <v>311.04000000000002</v>
      </c>
      <c r="AA218" s="119">
        <v>5553.36</v>
      </c>
      <c r="AB218" s="117" t="s">
        <v>141</v>
      </c>
      <c r="AC218" s="117">
        <v>31.7608</v>
      </c>
      <c r="AD218" s="119">
        <v>166500.28</v>
      </c>
      <c r="AE218" s="119">
        <v>9878.8799999999992</v>
      </c>
      <c r="AF218" s="119">
        <v>176379.16</v>
      </c>
    </row>
    <row r="219" spans="1:32">
      <c r="A219" s="117">
        <v>411030</v>
      </c>
      <c r="B219" s="117">
        <v>411116846</v>
      </c>
      <c r="D219" s="117">
        <v>430157379</v>
      </c>
      <c r="E219" s="117" t="s">
        <v>258</v>
      </c>
      <c r="F219" s="117" t="s">
        <v>135</v>
      </c>
      <c r="G219" s="117">
        <v>212070651</v>
      </c>
      <c r="H219" s="117">
        <v>310247278</v>
      </c>
      <c r="I219" s="117">
        <v>1200574</v>
      </c>
      <c r="J219" s="117">
        <v>1100128</v>
      </c>
      <c r="K219" s="117">
        <v>1100128</v>
      </c>
      <c r="L219" s="118" t="s">
        <v>151</v>
      </c>
      <c r="M219" s="118" t="s">
        <v>152</v>
      </c>
      <c r="N219" s="118" t="s">
        <v>138</v>
      </c>
      <c r="O219" s="118" t="s">
        <v>45</v>
      </c>
      <c r="U219" s="118">
        <v>2000041</v>
      </c>
      <c r="V219" s="118" t="s">
        <v>251</v>
      </c>
      <c r="W219" s="118" t="s">
        <v>158</v>
      </c>
      <c r="X219" s="118">
        <v>18</v>
      </c>
      <c r="Y219" s="118">
        <v>810.18</v>
      </c>
      <c r="Z219" s="121">
        <v>27.18</v>
      </c>
      <c r="AA219" s="118">
        <v>837.36</v>
      </c>
      <c r="AB219" s="117" t="s">
        <v>141</v>
      </c>
      <c r="AC219" s="117">
        <v>31.7608</v>
      </c>
      <c r="AD219" s="119">
        <v>25731.96</v>
      </c>
      <c r="AE219" s="118">
        <v>863.26</v>
      </c>
      <c r="AF219" s="119">
        <v>26595.22</v>
      </c>
    </row>
    <row r="220" spans="1:32">
      <c r="A220" s="117">
        <v>411030</v>
      </c>
      <c r="B220" s="117">
        <v>411116885</v>
      </c>
      <c r="D220" s="117">
        <v>430157461</v>
      </c>
      <c r="E220" s="117" t="s">
        <v>260</v>
      </c>
      <c r="F220" s="117" t="s">
        <v>135</v>
      </c>
      <c r="G220" s="117">
        <v>212073509</v>
      </c>
      <c r="H220" s="117">
        <v>310247493</v>
      </c>
      <c r="I220" s="117">
        <v>1200504</v>
      </c>
      <c r="J220" s="117">
        <v>1100017</v>
      </c>
      <c r="K220" s="117">
        <v>1100017</v>
      </c>
      <c r="L220" s="118" t="s">
        <v>145</v>
      </c>
      <c r="M220" s="118" t="s">
        <v>137</v>
      </c>
      <c r="N220" s="118" t="s">
        <v>146</v>
      </c>
      <c r="O220" s="118" t="s">
        <v>45</v>
      </c>
      <c r="U220" s="118">
        <v>5000587</v>
      </c>
      <c r="V220" s="118" t="s">
        <v>163</v>
      </c>
      <c r="W220" s="118" t="s">
        <v>259</v>
      </c>
      <c r="X220" s="118">
        <v>960</v>
      </c>
      <c r="Y220" s="119">
        <v>114960</v>
      </c>
      <c r="Z220" s="120">
        <v>4464</v>
      </c>
      <c r="AA220" s="119">
        <v>119424</v>
      </c>
      <c r="AB220" s="117" t="s">
        <v>141</v>
      </c>
      <c r="AC220" s="117">
        <v>31.710100000000001</v>
      </c>
      <c r="AD220" s="119">
        <v>3645393.1</v>
      </c>
      <c r="AE220" s="119">
        <v>141553.89000000001</v>
      </c>
      <c r="AF220" s="119">
        <v>3786946.98</v>
      </c>
    </row>
    <row r="221" spans="1:32">
      <c r="A221" s="117">
        <v>411030</v>
      </c>
      <c r="B221" s="117">
        <v>411116886</v>
      </c>
      <c r="D221" s="117">
        <v>430157462</v>
      </c>
      <c r="E221" s="117" t="s">
        <v>260</v>
      </c>
      <c r="F221" s="117" t="s">
        <v>135</v>
      </c>
      <c r="G221" s="117">
        <v>212071332</v>
      </c>
      <c r="H221" s="117">
        <v>310247492</v>
      </c>
      <c r="I221" s="117">
        <v>1200504</v>
      </c>
      <c r="J221" s="117">
        <v>1100017</v>
      </c>
      <c r="K221" s="117">
        <v>1100017</v>
      </c>
      <c r="L221" s="118" t="s">
        <v>145</v>
      </c>
      <c r="M221" s="118" t="s">
        <v>137</v>
      </c>
      <c r="N221" s="118" t="s">
        <v>146</v>
      </c>
      <c r="O221" s="118" t="s">
        <v>45</v>
      </c>
      <c r="U221" s="118">
        <v>5000587</v>
      </c>
      <c r="V221" s="118" t="s">
        <v>163</v>
      </c>
      <c r="W221" s="118" t="s">
        <v>261</v>
      </c>
      <c r="X221" s="118">
        <v>196</v>
      </c>
      <c r="Y221" s="119">
        <v>33510.120000000003</v>
      </c>
      <c r="Z221" s="120">
        <v>1244.5999999999999</v>
      </c>
      <c r="AA221" s="119">
        <v>34754.720000000001</v>
      </c>
      <c r="AB221" s="117" t="s">
        <v>141</v>
      </c>
      <c r="AC221" s="117">
        <v>31.710100000000001</v>
      </c>
      <c r="AD221" s="119">
        <v>1062609.26</v>
      </c>
      <c r="AE221" s="119">
        <v>39466.39</v>
      </c>
      <c r="AF221" s="119">
        <v>1102075.6499999999</v>
      </c>
    </row>
    <row r="222" spans="1:32">
      <c r="A222" s="117">
        <v>411030</v>
      </c>
      <c r="B222" s="117">
        <v>411116887</v>
      </c>
      <c r="D222" s="117">
        <v>430157463</v>
      </c>
      <c r="E222" s="117" t="s">
        <v>260</v>
      </c>
      <c r="F222" s="117" t="s">
        <v>135</v>
      </c>
      <c r="G222" s="117">
        <v>212076411</v>
      </c>
      <c r="H222" s="117">
        <v>310247490</v>
      </c>
      <c r="I222" s="117">
        <v>1200504</v>
      </c>
      <c r="J222" s="117">
        <v>1100017</v>
      </c>
      <c r="K222" s="117">
        <v>1100017</v>
      </c>
      <c r="L222" s="118" t="s">
        <v>145</v>
      </c>
      <c r="M222" s="118" t="s">
        <v>137</v>
      </c>
      <c r="N222" s="118" t="s">
        <v>146</v>
      </c>
      <c r="O222" s="118" t="s">
        <v>45</v>
      </c>
      <c r="U222" s="118">
        <v>5000587</v>
      </c>
      <c r="V222" s="118" t="s">
        <v>163</v>
      </c>
      <c r="W222" s="118" t="s">
        <v>177</v>
      </c>
      <c r="X222" s="118">
        <v>160</v>
      </c>
      <c r="Y222" s="119">
        <v>21024</v>
      </c>
      <c r="Z222" s="121">
        <v>744</v>
      </c>
      <c r="AA222" s="119">
        <v>21768</v>
      </c>
      <c r="AB222" s="117" t="s">
        <v>141</v>
      </c>
      <c r="AC222" s="117">
        <v>31.710100000000001</v>
      </c>
      <c r="AD222" s="119">
        <v>666673.14</v>
      </c>
      <c r="AE222" s="119">
        <v>23592.31</v>
      </c>
      <c r="AF222" s="119">
        <v>690265.46</v>
      </c>
    </row>
    <row r="223" spans="1:32">
      <c r="A223" s="117">
        <v>411030</v>
      </c>
      <c r="B223" s="117">
        <v>411116888</v>
      </c>
      <c r="D223" s="117">
        <v>430157464</v>
      </c>
      <c r="E223" s="117" t="s">
        <v>260</v>
      </c>
      <c r="F223" s="117" t="s">
        <v>135</v>
      </c>
      <c r="G223" s="117">
        <v>212071281</v>
      </c>
      <c r="H223" s="117">
        <v>310247491</v>
      </c>
      <c r="I223" s="117">
        <v>1200504</v>
      </c>
      <c r="J223" s="117">
        <v>1100017</v>
      </c>
      <c r="K223" s="117">
        <v>1100017</v>
      </c>
      <c r="L223" s="118" t="s">
        <v>145</v>
      </c>
      <c r="M223" s="118" t="s">
        <v>137</v>
      </c>
      <c r="N223" s="118" t="s">
        <v>146</v>
      </c>
      <c r="O223" s="118" t="s">
        <v>45</v>
      </c>
      <c r="U223" s="118">
        <v>5000587</v>
      </c>
      <c r="V223" s="118" t="s">
        <v>163</v>
      </c>
      <c r="W223" s="118" t="s">
        <v>221</v>
      </c>
      <c r="X223" s="118">
        <v>474</v>
      </c>
      <c r="Y223" s="119">
        <v>76750.080000000002</v>
      </c>
      <c r="Z223" s="120">
        <v>3009.9</v>
      </c>
      <c r="AA223" s="119">
        <v>79759.98</v>
      </c>
      <c r="AB223" s="117" t="s">
        <v>141</v>
      </c>
      <c r="AC223" s="117">
        <v>31.710100000000001</v>
      </c>
      <c r="AD223" s="119">
        <v>2433752.71</v>
      </c>
      <c r="AE223" s="119">
        <v>95444.23</v>
      </c>
      <c r="AF223" s="119">
        <v>2529196.94</v>
      </c>
    </row>
    <row r="224" spans="1:32">
      <c r="A224" s="117">
        <v>411030</v>
      </c>
      <c r="B224" s="117">
        <v>411116889</v>
      </c>
      <c r="D224" s="117">
        <v>430157465</v>
      </c>
      <c r="E224" s="117" t="s">
        <v>260</v>
      </c>
      <c r="F224" s="117" t="s">
        <v>135</v>
      </c>
      <c r="G224" s="117">
        <v>212074324</v>
      </c>
      <c r="H224" s="117">
        <v>310247496</v>
      </c>
      <c r="I224" s="117">
        <v>1200430</v>
      </c>
      <c r="J224" s="117">
        <v>1100017</v>
      </c>
      <c r="K224" s="117">
        <v>1100017</v>
      </c>
      <c r="L224" s="118" t="s">
        <v>169</v>
      </c>
      <c r="M224" s="118" t="s">
        <v>137</v>
      </c>
      <c r="N224" s="118" t="s">
        <v>146</v>
      </c>
      <c r="O224" s="118" t="s">
        <v>45</v>
      </c>
      <c r="U224" s="118">
        <v>5000587</v>
      </c>
      <c r="V224" s="118" t="s">
        <v>163</v>
      </c>
      <c r="W224" s="118" t="s">
        <v>172</v>
      </c>
      <c r="X224" s="118">
        <v>411</v>
      </c>
      <c r="Y224" s="119">
        <v>132198.15</v>
      </c>
      <c r="Z224" s="120">
        <v>5322.45</v>
      </c>
      <c r="AA224" s="119">
        <v>137520.6</v>
      </c>
      <c r="AB224" s="117" t="s">
        <v>141</v>
      </c>
      <c r="AC224" s="117">
        <v>31.710100000000001</v>
      </c>
      <c r="AD224" s="119">
        <v>4192016.56</v>
      </c>
      <c r="AE224" s="119">
        <v>168775.42</v>
      </c>
      <c r="AF224" s="119">
        <v>4360791.9800000004</v>
      </c>
    </row>
    <row r="225" spans="1:32">
      <c r="A225" s="117">
        <v>411030</v>
      </c>
      <c r="B225" s="117">
        <v>411116890</v>
      </c>
      <c r="D225" s="117">
        <v>430157466</v>
      </c>
      <c r="E225" s="117" t="s">
        <v>260</v>
      </c>
      <c r="F225" s="117" t="s">
        <v>135</v>
      </c>
      <c r="G225" s="117">
        <v>212076417</v>
      </c>
      <c r="H225" s="117">
        <v>310247494</v>
      </c>
      <c r="I225" s="117">
        <v>1200430</v>
      </c>
      <c r="J225" s="117">
        <v>1100017</v>
      </c>
      <c r="K225" s="117">
        <v>1100017</v>
      </c>
      <c r="L225" s="118" t="s">
        <v>169</v>
      </c>
      <c r="M225" s="118" t="s">
        <v>137</v>
      </c>
      <c r="N225" s="118" t="s">
        <v>146</v>
      </c>
      <c r="O225" s="118" t="s">
        <v>45</v>
      </c>
      <c r="U225" s="118">
        <v>5000587</v>
      </c>
      <c r="V225" s="118" t="s">
        <v>163</v>
      </c>
      <c r="W225" s="118" t="s">
        <v>175</v>
      </c>
      <c r="X225" s="118">
        <v>40</v>
      </c>
      <c r="Y225" s="119">
        <v>17592</v>
      </c>
      <c r="Z225" s="121">
        <v>116</v>
      </c>
      <c r="AA225" s="119">
        <v>17708</v>
      </c>
      <c r="AB225" s="117" t="s">
        <v>141</v>
      </c>
      <c r="AC225" s="117">
        <v>31.710100000000001</v>
      </c>
      <c r="AD225" s="119">
        <v>557844.07999999996</v>
      </c>
      <c r="AE225" s="119">
        <v>3678.37</v>
      </c>
      <c r="AF225" s="119">
        <v>561522.44999999995</v>
      </c>
    </row>
    <row r="226" spans="1:32">
      <c r="A226" s="117">
        <v>411030</v>
      </c>
      <c r="B226" s="117">
        <v>411116891</v>
      </c>
      <c r="D226" s="117">
        <v>430157467</v>
      </c>
      <c r="E226" s="117" t="s">
        <v>260</v>
      </c>
      <c r="F226" s="117" t="s">
        <v>135</v>
      </c>
      <c r="G226" s="117">
        <v>212075891</v>
      </c>
      <c r="H226" s="117">
        <v>310247495</v>
      </c>
      <c r="I226" s="117">
        <v>1200430</v>
      </c>
      <c r="J226" s="117">
        <v>1100017</v>
      </c>
      <c r="K226" s="117">
        <v>1100017</v>
      </c>
      <c r="L226" s="118" t="s">
        <v>169</v>
      </c>
      <c r="M226" s="118" t="s">
        <v>137</v>
      </c>
      <c r="N226" s="118" t="s">
        <v>146</v>
      </c>
      <c r="O226" s="118" t="s">
        <v>45</v>
      </c>
      <c r="U226" s="118">
        <v>5000587</v>
      </c>
      <c r="V226" s="118" t="s">
        <v>163</v>
      </c>
      <c r="W226" s="118" t="s">
        <v>170</v>
      </c>
      <c r="X226" s="118">
        <v>90</v>
      </c>
      <c r="Y226" s="119">
        <v>15507.9</v>
      </c>
      <c r="Z226" s="121">
        <v>303.3</v>
      </c>
      <c r="AA226" s="119">
        <v>15811.2</v>
      </c>
      <c r="AB226" s="117" t="s">
        <v>141</v>
      </c>
      <c r="AC226" s="117">
        <v>31.710100000000001</v>
      </c>
      <c r="AD226" s="119">
        <v>491757.06</v>
      </c>
      <c r="AE226" s="119">
        <v>9617.67</v>
      </c>
      <c r="AF226" s="119">
        <v>501374.73</v>
      </c>
    </row>
    <row r="227" spans="1:32">
      <c r="A227" s="117">
        <v>411030</v>
      </c>
      <c r="B227" s="117">
        <v>411116943</v>
      </c>
      <c r="D227" s="117">
        <v>430157488</v>
      </c>
      <c r="E227" s="117" t="s">
        <v>262</v>
      </c>
      <c r="F227" s="117" t="s">
        <v>135</v>
      </c>
      <c r="G227" s="117">
        <v>212075566</v>
      </c>
      <c r="H227" s="117">
        <v>310247529</v>
      </c>
      <c r="I227" s="117">
        <v>1200555</v>
      </c>
      <c r="J227" s="117">
        <v>1100017</v>
      </c>
      <c r="K227" s="117">
        <v>1100017</v>
      </c>
      <c r="L227" s="118" t="s">
        <v>136</v>
      </c>
      <c r="M227" s="118" t="s">
        <v>137</v>
      </c>
      <c r="N227" s="118" t="s">
        <v>138</v>
      </c>
      <c r="O227" s="118" t="s">
        <v>45</v>
      </c>
      <c r="U227" s="118">
        <v>2000041</v>
      </c>
      <c r="V227" s="118" t="s">
        <v>251</v>
      </c>
      <c r="W227" s="118" t="s">
        <v>143</v>
      </c>
      <c r="X227" s="118">
        <v>300</v>
      </c>
      <c r="Y227" s="119">
        <v>50619</v>
      </c>
      <c r="Z227" s="120">
        <v>1011</v>
      </c>
      <c r="AA227" s="119">
        <v>51630</v>
      </c>
      <c r="AB227" s="117" t="s">
        <v>141</v>
      </c>
      <c r="AC227" s="117">
        <v>31.756599999999999</v>
      </c>
      <c r="AD227" s="119">
        <v>1607487.34</v>
      </c>
      <c r="AE227" s="119">
        <v>32105.919999999998</v>
      </c>
      <c r="AF227" s="119">
        <v>1639593.26</v>
      </c>
    </row>
    <row r="228" spans="1:32">
      <c r="A228" s="117">
        <v>411030</v>
      </c>
      <c r="B228" s="117">
        <v>411117030</v>
      </c>
      <c r="D228" s="117">
        <v>430157735</v>
      </c>
      <c r="E228" s="117" t="s">
        <v>263</v>
      </c>
      <c r="F228" s="117" t="s">
        <v>135</v>
      </c>
      <c r="G228" s="117">
        <v>212076607</v>
      </c>
      <c r="H228" s="117">
        <v>310247978</v>
      </c>
      <c r="I228" s="117">
        <v>1100017</v>
      </c>
      <c r="J228" s="117">
        <v>1100017</v>
      </c>
      <c r="K228" s="117">
        <v>1100017</v>
      </c>
      <c r="L228" s="118" t="s">
        <v>145</v>
      </c>
      <c r="M228" s="118" t="s">
        <v>137</v>
      </c>
      <c r="N228" s="118" t="s">
        <v>146</v>
      </c>
      <c r="O228" s="118" t="s">
        <v>45</v>
      </c>
      <c r="U228" s="118">
        <v>5000587</v>
      </c>
      <c r="V228" s="118" t="s">
        <v>163</v>
      </c>
      <c r="W228" s="118" t="s">
        <v>264</v>
      </c>
      <c r="X228" s="118">
        <v>6</v>
      </c>
      <c r="Y228" s="118">
        <v>913.62</v>
      </c>
      <c r="Z228" s="121">
        <v>38.1</v>
      </c>
      <c r="AA228" s="118">
        <v>951.72</v>
      </c>
      <c r="AB228" s="117" t="s">
        <v>141</v>
      </c>
      <c r="AC228" s="117">
        <v>31.895399999999999</v>
      </c>
      <c r="AD228" s="119">
        <v>29140.28</v>
      </c>
      <c r="AE228" s="119">
        <v>1215.21</v>
      </c>
      <c r="AF228" s="119">
        <v>30355.49</v>
      </c>
    </row>
    <row r="229" spans="1:32">
      <c r="A229" s="117">
        <v>411030</v>
      </c>
      <c r="B229" s="117">
        <v>411117031</v>
      </c>
      <c r="D229" s="117">
        <v>430157736</v>
      </c>
      <c r="E229" s="117" t="s">
        <v>263</v>
      </c>
      <c r="F229" s="117" t="s">
        <v>135</v>
      </c>
      <c r="G229" s="117">
        <v>212076606</v>
      </c>
      <c r="H229" s="117">
        <v>310247979</v>
      </c>
      <c r="I229" s="117">
        <v>1100017</v>
      </c>
      <c r="J229" s="117">
        <v>1100017</v>
      </c>
      <c r="K229" s="117">
        <v>1100017</v>
      </c>
      <c r="L229" s="118" t="s">
        <v>145</v>
      </c>
      <c r="M229" s="118" t="s">
        <v>137</v>
      </c>
      <c r="N229" s="118" t="s">
        <v>146</v>
      </c>
      <c r="O229" s="118" t="s">
        <v>45</v>
      </c>
      <c r="U229" s="118">
        <v>5000587</v>
      </c>
      <c r="V229" s="118" t="s">
        <v>163</v>
      </c>
      <c r="W229" s="118" t="s">
        <v>265</v>
      </c>
      <c r="X229" s="118">
        <v>6</v>
      </c>
      <c r="Y229" s="118">
        <v>973.2</v>
      </c>
      <c r="Z229" s="121">
        <v>38.1</v>
      </c>
      <c r="AA229" s="119">
        <v>1011.3</v>
      </c>
      <c r="AB229" s="117" t="s">
        <v>141</v>
      </c>
      <c r="AC229" s="117">
        <v>31.895399999999999</v>
      </c>
      <c r="AD229" s="119">
        <v>31040.6</v>
      </c>
      <c r="AE229" s="119">
        <v>1215.21</v>
      </c>
      <c r="AF229" s="119">
        <v>32255.82</v>
      </c>
    </row>
    <row r="230" spans="1:32">
      <c r="A230" s="117">
        <v>411030</v>
      </c>
      <c r="B230" s="117">
        <v>411117098</v>
      </c>
      <c r="D230" s="117">
        <v>430157693</v>
      </c>
      <c r="E230" s="117" t="s">
        <v>266</v>
      </c>
      <c r="F230" s="117" t="s">
        <v>135</v>
      </c>
      <c r="G230" s="117">
        <v>212076006</v>
      </c>
      <c r="H230" s="117">
        <v>310247876</v>
      </c>
      <c r="I230" s="117">
        <v>1200342</v>
      </c>
      <c r="J230" s="117">
        <v>1300120</v>
      </c>
      <c r="K230" s="117">
        <v>1100137</v>
      </c>
      <c r="L230" s="118" t="s">
        <v>227</v>
      </c>
      <c r="M230" s="118" t="s">
        <v>137</v>
      </c>
      <c r="N230" s="118" t="s">
        <v>146</v>
      </c>
      <c r="O230" s="118" t="s">
        <v>49</v>
      </c>
      <c r="U230" s="118">
        <v>2000007</v>
      </c>
      <c r="V230" s="118" t="s">
        <v>157</v>
      </c>
      <c r="W230" s="118" t="s">
        <v>228</v>
      </c>
      <c r="X230" s="118">
        <v>419</v>
      </c>
      <c r="Y230" s="119">
        <v>25898.39</v>
      </c>
      <c r="Z230" s="120">
        <v>2476.29</v>
      </c>
      <c r="AA230" s="119">
        <v>28374.68</v>
      </c>
      <c r="AB230" s="117" t="s">
        <v>141</v>
      </c>
      <c r="AC230" s="117">
        <v>31.895399999999999</v>
      </c>
      <c r="AD230" s="119">
        <v>826039.51</v>
      </c>
      <c r="AE230" s="119">
        <v>78982.259999999995</v>
      </c>
      <c r="AF230" s="119">
        <v>905021.77</v>
      </c>
    </row>
    <row r="231" spans="1:32">
      <c r="A231" s="117">
        <v>411030</v>
      </c>
      <c r="B231" s="117">
        <v>411117100</v>
      </c>
      <c r="D231" s="117">
        <v>430157695</v>
      </c>
      <c r="E231" s="117" t="s">
        <v>266</v>
      </c>
      <c r="F231" s="117" t="s">
        <v>135</v>
      </c>
      <c r="G231" s="117">
        <v>212072844</v>
      </c>
      <c r="H231" s="117">
        <v>310247872</v>
      </c>
      <c r="I231" s="117">
        <v>1200339</v>
      </c>
      <c r="J231" s="117">
        <v>1300079</v>
      </c>
      <c r="K231" s="117">
        <v>1100067</v>
      </c>
      <c r="L231" s="118" t="s">
        <v>196</v>
      </c>
      <c r="M231" s="118" t="s">
        <v>137</v>
      </c>
      <c r="N231" s="118" t="s">
        <v>146</v>
      </c>
      <c r="O231" s="118" t="s">
        <v>49</v>
      </c>
      <c r="U231" s="118">
        <v>2000007</v>
      </c>
      <c r="V231" s="118" t="s">
        <v>157</v>
      </c>
      <c r="W231" s="118" t="s">
        <v>267</v>
      </c>
      <c r="X231" s="118">
        <v>25</v>
      </c>
      <c r="Y231" s="119">
        <v>16959.75</v>
      </c>
      <c r="Z231" s="121">
        <v>159</v>
      </c>
      <c r="AA231" s="119">
        <v>17118.75</v>
      </c>
      <c r="AB231" s="117" t="s">
        <v>141</v>
      </c>
      <c r="AC231" s="117">
        <v>31.895399999999999</v>
      </c>
      <c r="AD231" s="119">
        <v>540938.01</v>
      </c>
      <c r="AE231" s="119">
        <v>5071.37</v>
      </c>
      <c r="AF231" s="119">
        <v>546009.38</v>
      </c>
    </row>
    <row r="232" spans="1:32">
      <c r="A232" s="117">
        <v>411030</v>
      </c>
      <c r="B232" s="117">
        <v>411117101</v>
      </c>
      <c r="D232" s="117">
        <v>430157696</v>
      </c>
      <c r="E232" s="117" t="s">
        <v>266</v>
      </c>
      <c r="F232" s="117" t="s">
        <v>135</v>
      </c>
      <c r="G232" s="117">
        <v>212074445</v>
      </c>
      <c r="H232" s="117">
        <v>310247873</v>
      </c>
      <c r="I232" s="117">
        <v>1200339</v>
      </c>
      <c r="J232" s="117">
        <v>1300079</v>
      </c>
      <c r="K232" s="117">
        <v>1100067</v>
      </c>
      <c r="L232" s="118" t="s">
        <v>196</v>
      </c>
      <c r="M232" s="118" t="s">
        <v>137</v>
      </c>
      <c r="N232" s="118" t="s">
        <v>146</v>
      </c>
      <c r="O232" s="118" t="s">
        <v>49</v>
      </c>
      <c r="U232" s="118">
        <v>2000007</v>
      </c>
      <c r="V232" s="118" t="s">
        <v>157</v>
      </c>
      <c r="W232" s="118" t="s">
        <v>268</v>
      </c>
      <c r="X232" s="118">
        <v>24</v>
      </c>
      <c r="Y232" s="119">
        <v>18874.560000000001</v>
      </c>
      <c r="Z232" s="121">
        <v>152.63999999999999</v>
      </c>
      <c r="AA232" s="119">
        <v>19027.2</v>
      </c>
      <c r="AB232" s="117" t="s">
        <v>141</v>
      </c>
      <c r="AC232" s="117">
        <v>31.895399999999999</v>
      </c>
      <c r="AD232" s="119">
        <v>602011.64</v>
      </c>
      <c r="AE232" s="119">
        <v>4868.51</v>
      </c>
      <c r="AF232" s="119">
        <v>606880.15</v>
      </c>
    </row>
    <row r="233" spans="1:32">
      <c r="A233" s="117">
        <v>411030</v>
      </c>
      <c r="B233" s="117">
        <v>411117102</v>
      </c>
      <c r="D233" s="117">
        <v>430157697</v>
      </c>
      <c r="E233" s="117" t="s">
        <v>266</v>
      </c>
      <c r="F233" s="117" t="s">
        <v>135</v>
      </c>
      <c r="G233" s="117">
        <v>212072170</v>
      </c>
      <c r="H233" s="117">
        <v>310247874</v>
      </c>
      <c r="I233" s="117">
        <v>1200339</v>
      </c>
      <c r="J233" s="117">
        <v>1300079</v>
      </c>
      <c r="K233" s="117">
        <v>1100067</v>
      </c>
      <c r="L233" s="118" t="s">
        <v>196</v>
      </c>
      <c r="M233" s="118" t="s">
        <v>137</v>
      </c>
      <c r="N233" s="118" t="s">
        <v>146</v>
      </c>
      <c r="O233" s="118" t="s">
        <v>49</v>
      </c>
      <c r="U233" s="118">
        <v>2000007</v>
      </c>
      <c r="V233" s="118" t="s">
        <v>157</v>
      </c>
      <c r="W233" s="118" t="s">
        <v>269</v>
      </c>
      <c r="X233" s="118">
        <v>20</v>
      </c>
      <c r="Y233" s="119">
        <v>10370.6</v>
      </c>
      <c r="Z233" s="121">
        <v>127.2</v>
      </c>
      <c r="AA233" s="119">
        <v>10497.8</v>
      </c>
      <c r="AB233" s="117" t="s">
        <v>141</v>
      </c>
      <c r="AC233" s="117">
        <v>31.895399999999999</v>
      </c>
      <c r="AD233" s="119">
        <v>330774.44</v>
      </c>
      <c r="AE233" s="119">
        <v>4057.09</v>
      </c>
      <c r="AF233" s="119">
        <v>334831.53000000003</v>
      </c>
    </row>
    <row r="234" spans="1:32">
      <c r="A234" s="117">
        <v>411030</v>
      </c>
      <c r="B234" s="117">
        <v>411117125</v>
      </c>
      <c r="D234" s="117">
        <v>430157737</v>
      </c>
      <c r="E234" s="117" t="s">
        <v>266</v>
      </c>
      <c r="F234" s="117" t="s">
        <v>135</v>
      </c>
      <c r="G234" s="117">
        <v>212075268</v>
      </c>
      <c r="H234" s="117">
        <v>310247968</v>
      </c>
      <c r="I234" s="117">
        <v>1200179</v>
      </c>
      <c r="J234" s="117">
        <v>1300087</v>
      </c>
      <c r="K234" s="117">
        <v>1100080</v>
      </c>
      <c r="L234" s="118" t="s">
        <v>184</v>
      </c>
      <c r="M234" s="118" t="s">
        <v>137</v>
      </c>
      <c r="N234" s="118" t="s">
        <v>146</v>
      </c>
      <c r="O234" s="118" t="s">
        <v>49</v>
      </c>
      <c r="U234" s="118">
        <v>2000007</v>
      </c>
      <c r="V234" s="118" t="s">
        <v>157</v>
      </c>
      <c r="W234" s="118" t="s">
        <v>194</v>
      </c>
      <c r="X234" s="119">
        <v>39600</v>
      </c>
      <c r="Y234" s="119">
        <v>75636</v>
      </c>
      <c r="Z234" s="120">
        <v>2376</v>
      </c>
      <c r="AA234" s="119">
        <v>78012</v>
      </c>
      <c r="AB234" s="117" t="s">
        <v>141</v>
      </c>
      <c r="AC234" s="117">
        <v>31.895399999999999</v>
      </c>
      <c r="AD234" s="119">
        <v>2412440.4700000002</v>
      </c>
      <c r="AE234" s="119">
        <v>75783.47</v>
      </c>
      <c r="AF234" s="119">
        <v>2488223.94</v>
      </c>
    </row>
    <row r="235" spans="1:32">
      <c r="A235" s="117">
        <v>411030</v>
      </c>
      <c r="B235" s="117">
        <v>411117126</v>
      </c>
      <c r="D235" s="117">
        <v>430157738</v>
      </c>
      <c r="E235" s="117" t="s">
        <v>266</v>
      </c>
      <c r="F235" s="117" t="s">
        <v>135</v>
      </c>
      <c r="G235" s="117">
        <v>212075508</v>
      </c>
      <c r="H235" s="117">
        <v>310247969</v>
      </c>
      <c r="I235" s="117">
        <v>1200179</v>
      </c>
      <c r="J235" s="117">
        <v>1300087</v>
      </c>
      <c r="K235" s="117">
        <v>1100080</v>
      </c>
      <c r="L235" s="118" t="s">
        <v>184</v>
      </c>
      <c r="M235" s="118" t="s">
        <v>137</v>
      </c>
      <c r="N235" s="118" t="s">
        <v>146</v>
      </c>
      <c r="O235" s="118" t="s">
        <v>49</v>
      </c>
      <c r="U235" s="118">
        <v>2000007</v>
      </c>
      <c r="V235" s="118" t="s">
        <v>157</v>
      </c>
      <c r="W235" s="118" t="s">
        <v>191</v>
      </c>
      <c r="X235" s="119">
        <v>3600</v>
      </c>
      <c r="Y235" s="119">
        <v>7524</v>
      </c>
      <c r="Z235" s="121">
        <v>216</v>
      </c>
      <c r="AA235" s="119">
        <v>7740</v>
      </c>
      <c r="AB235" s="117" t="s">
        <v>141</v>
      </c>
      <c r="AC235" s="117">
        <v>31.895399999999999</v>
      </c>
      <c r="AD235" s="119">
        <v>239980.99</v>
      </c>
      <c r="AE235" s="119">
        <v>6889.41</v>
      </c>
      <c r="AF235" s="119">
        <v>246870.39999999999</v>
      </c>
    </row>
    <row r="236" spans="1:32">
      <c r="A236" s="117">
        <v>411030</v>
      </c>
      <c r="B236" s="117">
        <v>411117127</v>
      </c>
      <c r="D236" s="117">
        <v>430157739</v>
      </c>
      <c r="E236" s="117" t="s">
        <v>266</v>
      </c>
      <c r="F236" s="117" t="s">
        <v>135</v>
      </c>
      <c r="G236" s="117">
        <v>212075509</v>
      </c>
      <c r="H236" s="117">
        <v>310247970</v>
      </c>
      <c r="I236" s="117">
        <v>1200179</v>
      </c>
      <c r="J236" s="117">
        <v>1300087</v>
      </c>
      <c r="K236" s="117">
        <v>1100080</v>
      </c>
      <c r="L236" s="118" t="s">
        <v>184</v>
      </c>
      <c r="M236" s="118" t="s">
        <v>137</v>
      </c>
      <c r="N236" s="118" t="s">
        <v>146</v>
      </c>
      <c r="O236" s="118" t="s">
        <v>49</v>
      </c>
      <c r="U236" s="118">
        <v>2000007</v>
      </c>
      <c r="V236" s="118" t="s">
        <v>157</v>
      </c>
      <c r="W236" s="118" t="s">
        <v>191</v>
      </c>
      <c r="X236" s="119">
        <v>3600</v>
      </c>
      <c r="Y236" s="119">
        <v>7524</v>
      </c>
      <c r="Z236" s="121">
        <v>216</v>
      </c>
      <c r="AA236" s="119">
        <v>7740</v>
      </c>
      <c r="AB236" s="117" t="s">
        <v>141</v>
      </c>
      <c r="AC236" s="117">
        <v>31.895399999999999</v>
      </c>
      <c r="AD236" s="119">
        <v>239980.99</v>
      </c>
      <c r="AE236" s="119">
        <v>6889.41</v>
      </c>
      <c r="AF236" s="119">
        <v>246870.39999999999</v>
      </c>
    </row>
    <row r="237" spans="1:32">
      <c r="A237" s="117">
        <v>411030</v>
      </c>
      <c r="B237" s="117">
        <v>411117128</v>
      </c>
      <c r="D237" s="117">
        <v>430157740</v>
      </c>
      <c r="E237" s="117" t="s">
        <v>266</v>
      </c>
      <c r="F237" s="117" t="s">
        <v>135</v>
      </c>
      <c r="G237" s="117">
        <v>212075512</v>
      </c>
      <c r="H237" s="117">
        <v>310247971</v>
      </c>
      <c r="I237" s="117">
        <v>1200179</v>
      </c>
      <c r="J237" s="117">
        <v>1300087</v>
      </c>
      <c r="K237" s="117">
        <v>1100080</v>
      </c>
      <c r="L237" s="118" t="s">
        <v>184</v>
      </c>
      <c r="M237" s="118" t="s">
        <v>137</v>
      </c>
      <c r="N237" s="118" t="s">
        <v>146</v>
      </c>
      <c r="O237" s="118" t="s">
        <v>49</v>
      </c>
      <c r="U237" s="118">
        <v>2000007</v>
      </c>
      <c r="V237" s="118" t="s">
        <v>157</v>
      </c>
      <c r="W237" s="118" t="s">
        <v>270</v>
      </c>
      <c r="X237" s="119">
        <v>7200</v>
      </c>
      <c r="Y237" s="119">
        <v>20160</v>
      </c>
      <c r="Z237" s="121">
        <v>648</v>
      </c>
      <c r="AA237" s="119">
        <v>20808</v>
      </c>
      <c r="AB237" s="117" t="s">
        <v>141</v>
      </c>
      <c r="AC237" s="117">
        <v>31.895399999999999</v>
      </c>
      <c r="AD237" s="119">
        <v>643011.26</v>
      </c>
      <c r="AE237" s="119">
        <v>20668.22</v>
      </c>
      <c r="AF237" s="119">
        <v>663679.48</v>
      </c>
    </row>
    <row r="238" spans="1:32">
      <c r="A238" s="117">
        <v>411030</v>
      </c>
      <c r="B238" s="117">
        <v>411117129</v>
      </c>
      <c r="D238" s="117">
        <v>430157741</v>
      </c>
      <c r="E238" s="117" t="s">
        <v>266</v>
      </c>
      <c r="F238" s="117" t="s">
        <v>135</v>
      </c>
      <c r="G238" s="117">
        <v>212076541</v>
      </c>
      <c r="H238" s="117">
        <v>310247985</v>
      </c>
      <c r="I238" s="117">
        <v>1100017</v>
      </c>
      <c r="J238" s="117">
        <v>1100017</v>
      </c>
      <c r="K238" s="117">
        <v>1100017</v>
      </c>
      <c r="L238" s="118" t="s">
        <v>145</v>
      </c>
      <c r="M238" s="118" t="s">
        <v>137</v>
      </c>
      <c r="N238" s="118" t="s">
        <v>146</v>
      </c>
      <c r="O238" s="118" t="s">
        <v>45</v>
      </c>
      <c r="U238" s="118">
        <v>5000587</v>
      </c>
      <c r="V238" s="118" t="s">
        <v>163</v>
      </c>
      <c r="W238" s="118" t="s">
        <v>271</v>
      </c>
      <c r="X238" s="118">
        <v>6</v>
      </c>
      <c r="Y238" s="119">
        <v>1497.42</v>
      </c>
      <c r="Z238" s="121">
        <v>38.1</v>
      </c>
      <c r="AA238" s="119">
        <v>1535.52</v>
      </c>
      <c r="AB238" s="117" t="s">
        <v>141</v>
      </c>
      <c r="AC238" s="117">
        <v>31.895399999999999</v>
      </c>
      <c r="AD238" s="119">
        <v>47760.81</v>
      </c>
      <c r="AE238" s="119">
        <v>1215.21</v>
      </c>
      <c r="AF238" s="119">
        <v>48976.02</v>
      </c>
    </row>
    <row r="239" spans="1:32">
      <c r="A239" s="117">
        <v>411030</v>
      </c>
      <c r="B239" s="117">
        <v>411117130</v>
      </c>
      <c r="D239" s="117">
        <v>430157742</v>
      </c>
      <c r="E239" s="117" t="s">
        <v>266</v>
      </c>
      <c r="F239" s="117" t="s">
        <v>135</v>
      </c>
      <c r="G239" s="117">
        <v>212076541</v>
      </c>
      <c r="H239" s="117">
        <v>310247986</v>
      </c>
      <c r="I239" s="117">
        <v>1200504</v>
      </c>
      <c r="J239" s="117">
        <v>1100017</v>
      </c>
      <c r="K239" s="117">
        <v>1100017</v>
      </c>
      <c r="L239" s="118" t="s">
        <v>145</v>
      </c>
      <c r="M239" s="118" t="s">
        <v>137</v>
      </c>
      <c r="N239" s="118" t="s">
        <v>146</v>
      </c>
      <c r="O239" s="118" t="s">
        <v>45</v>
      </c>
      <c r="U239" s="118">
        <v>5000587</v>
      </c>
      <c r="V239" s="118" t="s">
        <v>163</v>
      </c>
      <c r="W239" s="118" t="s">
        <v>271</v>
      </c>
      <c r="X239" s="118">
        <v>6</v>
      </c>
      <c r="Y239" s="119">
        <v>1497.42</v>
      </c>
      <c r="Z239" s="121">
        <v>38.1</v>
      </c>
      <c r="AA239" s="119">
        <v>1535.52</v>
      </c>
      <c r="AB239" s="117" t="s">
        <v>141</v>
      </c>
      <c r="AC239" s="117">
        <v>31.895399999999999</v>
      </c>
      <c r="AD239" s="119">
        <v>47760.81</v>
      </c>
      <c r="AE239" s="119">
        <v>1215.21</v>
      </c>
      <c r="AF239" s="119">
        <v>48976.02</v>
      </c>
    </row>
    <row r="240" spans="1:32">
      <c r="A240" s="117">
        <v>411030</v>
      </c>
      <c r="B240" s="117">
        <v>411117147</v>
      </c>
      <c r="D240" s="117">
        <v>430157783</v>
      </c>
      <c r="E240" s="117" t="s">
        <v>266</v>
      </c>
      <c r="F240" s="117" t="s">
        <v>135</v>
      </c>
      <c r="G240" s="117">
        <v>212070016</v>
      </c>
      <c r="H240" s="117">
        <v>310247562</v>
      </c>
      <c r="I240" s="117">
        <v>1200574</v>
      </c>
      <c r="J240" s="117">
        <v>1100128</v>
      </c>
      <c r="K240" s="117">
        <v>1100205</v>
      </c>
      <c r="L240" s="118" t="s">
        <v>151</v>
      </c>
      <c r="M240" s="118" t="s">
        <v>152</v>
      </c>
      <c r="N240" s="118" t="s">
        <v>138</v>
      </c>
      <c r="O240" s="118" t="s">
        <v>45</v>
      </c>
      <c r="W240" s="118" t="s">
        <v>272</v>
      </c>
      <c r="X240" s="118">
        <v>200</v>
      </c>
      <c r="Y240" s="119">
        <v>4244</v>
      </c>
      <c r="Z240" s="120">
        <v>1150</v>
      </c>
      <c r="AA240" s="119">
        <v>5394</v>
      </c>
      <c r="AB240" s="117" t="s">
        <v>141</v>
      </c>
      <c r="AC240" s="117">
        <v>31.895399999999999</v>
      </c>
      <c r="AD240" s="119">
        <v>135364.07999999999</v>
      </c>
      <c r="AE240" s="119">
        <v>36679.71</v>
      </c>
      <c r="AF240" s="119">
        <v>172043.79</v>
      </c>
    </row>
    <row r="241" spans="1:32">
      <c r="A241" s="117">
        <v>411030</v>
      </c>
      <c r="B241" s="117">
        <v>411117148</v>
      </c>
      <c r="D241" s="117">
        <v>430157784</v>
      </c>
      <c r="E241" s="117" t="s">
        <v>266</v>
      </c>
      <c r="F241" s="117" t="s">
        <v>135</v>
      </c>
      <c r="G241" s="117">
        <v>212073715</v>
      </c>
      <c r="H241" s="117">
        <v>310247580</v>
      </c>
      <c r="I241" s="117">
        <v>1200574</v>
      </c>
      <c r="J241" s="117">
        <v>1100128</v>
      </c>
      <c r="K241" s="117">
        <v>1100205</v>
      </c>
      <c r="L241" s="118" t="s">
        <v>151</v>
      </c>
      <c r="M241" s="118" t="s">
        <v>152</v>
      </c>
      <c r="N241" s="118" t="s">
        <v>138</v>
      </c>
      <c r="O241" s="118" t="s">
        <v>45</v>
      </c>
      <c r="W241" s="118" t="s">
        <v>272</v>
      </c>
      <c r="X241" s="118">
        <v>100</v>
      </c>
      <c r="Y241" s="119">
        <v>2122</v>
      </c>
      <c r="Z241" s="121">
        <v>575</v>
      </c>
      <c r="AA241" s="119">
        <v>2697</v>
      </c>
      <c r="AB241" s="117" t="s">
        <v>141</v>
      </c>
      <c r="AC241" s="117">
        <v>31.895399999999999</v>
      </c>
      <c r="AD241" s="119">
        <v>67682.039999999994</v>
      </c>
      <c r="AE241" s="119">
        <v>18339.86</v>
      </c>
      <c r="AF241" s="119">
        <v>86021.89</v>
      </c>
    </row>
    <row r="242" spans="1:32">
      <c r="A242" s="117">
        <v>411030</v>
      </c>
      <c r="B242" s="117">
        <v>411117149</v>
      </c>
      <c r="D242" s="117">
        <v>430157785</v>
      </c>
      <c r="E242" s="117" t="s">
        <v>266</v>
      </c>
      <c r="F242" s="117" t="s">
        <v>135</v>
      </c>
      <c r="G242" s="117">
        <v>212069997</v>
      </c>
      <c r="H242" s="117">
        <v>310247563</v>
      </c>
      <c r="I242" s="117">
        <v>1200574</v>
      </c>
      <c r="J242" s="117">
        <v>1100128</v>
      </c>
      <c r="K242" s="117">
        <v>1100205</v>
      </c>
      <c r="L242" s="118" t="s">
        <v>151</v>
      </c>
      <c r="M242" s="118" t="s">
        <v>152</v>
      </c>
      <c r="N242" s="118" t="s">
        <v>138</v>
      </c>
      <c r="O242" s="118" t="s">
        <v>45</v>
      </c>
      <c r="W242" s="118" t="s">
        <v>273</v>
      </c>
      <c r="X242" s="118">
        <v>264</v>
      </c>
      <c r="Y242" s="119">
        <v>15364.8</v>
      </c>
      <c r="Z242" s="121">
        <v>271.92</v>
      </c>
      <c r="AA242" s="119">
        <v>15636.72</v>
      </c>
      <c r="AB242" s="117" t="s">
        <v>141</v>
      </c>
      <c r="AC242" s="117">
        <v>31.895399999999999</v>
      </c>
      <c r="AD242" s="119">
        <v>490066.44</v>
      </c>
      <c r="AE242" s="119">
        <v>8673</v>
      </c>
      <c r="AF242" s="119">
        <v>498739.44</v>
      </c>
    </row>
    <row r="243" spans="1:32">
      <c r="A243" s="117">
        <v>411030</v>
      </c>
      <c r="B243" s="117">
        <v>411117150</v>
      </c>
      <c r="D243" s="117">
        <v>430157786</v>
      </c>
      <c r="E243" s="117" t="s">
        <v>266</v>
      </c>
      <c r="F243" s="117" t="s">
        <v>135</v>
      </c>
      <c r="G243" s="117">
        <v>212070001</v>
      </c>
      <c r="H243" s="117">
        <v>310247565</v>
      </c>
      <c r="I243" s="117">
        <v>1200574</v>
      </c>
      <c r="J243" s="117">
        <v>1100128</v>
      </c>
      <c r="K243" s="117">
        <v>1100205</v>
      </c>
      <c r="L243" s="118" t="s">
        <v>151</v>
      </c>
      <c r="M243" s="118" t="s">
        <v>152</v>
      </c>
      <c r="N243" s="118" t="s">
        <v>138</v>
      </c>
      <c r="O243" s="118" t="s">
        <v>45</v>
      </c>
      <c r="W243" s="118" t="s">
        <v>273</v>
      </c>
      <c r="X243" s="118">
        <v>220</v>
      </c>
      <c r="Y243" s="119">
        <v>12804</v>
      </c>
      <c r="Z243" s="121">
        <v>226.6</v>
      </c>
      <c r="AA243" s="119">
        <v>13030.6</v>
      </c>
      <c r="AB243" s="117" t="s">
        <v>141</v>
      </c>
      <c r="AC243" s="117">
        <v>31.895399999999999</v>
      </c>
      <c r="AD243" s="119">
        <v>408388.7</v>
      </c>
      <c r="AE243" s="119">
        <v>7227.5</v>
      </c>
      <c r="AF243" s="119">
        <v>415616.2</v>
      </c>
    </row>
    <row r="244" spans="1:32">
      <c r="A244" s="117">
        <v>411030</v>
      </c>
      <c r="B244" s="117">
        <v>411117151</v>
      </c>
      <c r="D244" s="117">
        <v>430157787</v>
      </c>
      <c r="E244" s="117" t="s">
        <v>266</v>
      </c>
      <c r="F244" s="117" t="s">
        <v>135</v>
      </c>
      <c r="G244" s="117">
        <v>212070003</v>
      </c>
      <c r="H244" s="117">
        <v>310247564</v>
      </c>
      <c r="I244" s="117">
        <v>1200574</v>
      </c>
      <c r="J244" s="117">
        <v>1100128</v>
      </c>
      <c r="K244" s="117">
        <v>1100205</v>
      </c>
      <c r="L244" s="118" t="s">
        <v>151</v>
      </c>
      <c r="M244" s="118" t="s">
        <v>152</v>
      </c>
      <c r="N244" s="118" t="s">
        <v>138</v>
      </c>
      <c r="O244" s="118" t="s">
        <v>45</v>
      </c>
      <c r="W244" s="118" t="s">
        <v>273</v>
      </c>
      <c r="X244" s="118">
        <v>300</v>
      </c>
      <c r="Y244" s="119">
        <v>17460</v>
      </c>
      <c r="Z244" s="121">
        <v>309</v>
      </c>
      <c r="AA244" s="119">
        <v>17769</v>
      </c>
      <c r="AB244" s="117" t="s">
        <v>141</v>
      </c>
      <c r="AC244" s="117">
        <v>31.895399999999999</v>
      </c>
      <c r="AD244" s="119">
        <v>556893.68000000005</v>
      </c>
      <c r="AE244" s="119">
        <v>9855.68</v>
      </c>
      <c r="AF244" s="119">
        <v>566749.36</v>
      </c>
    </row>
    <row r="245" spans="1:32">
      <c r="A245" s="117">
        <v>411030</v>
      </c>
      <c r="B245" s="117">
        <v>411117152</v>
      </c>
      <c r="D245" s="117">
        <v>430157788</v>
      </c>
      <c r="E245" s="117" t="s">
        <v>266</v>
      </c>
      <c r="F245" s="117" t="s">
        <v>135</v>
      </c>
      <c r="G245" s="117">
        <v>212070005</v>
      </c>
      <c r="H245" s="117">
        <v>310247566</v>
      </c>
      <c r="I245" s="117">
        <v>1200574</v>
      </c>
      <c r="J245" s="117">
        <v>1100128</v>
      </c>
      <c r="K245" s="117">
        <v>1100205</v>
      </c>
      <c r="L245" s="118" t="s">
        <v>151</v>
      </c>
      <c r="M245" s="118" t="s">
        <v>152</v>
      </c>
      <c r="N245" s="118" t="s">
        <v>138</v>
      </c>
      <c r="O245" s="118" t="s">
        <v>45</v>
      </c>
      <c r="W245" s="118" t="s">
        <v>273</v>
      </c>
      <c r="X245" s="118">
        <v>300</v>
      </c>
      <c r="Y245" s="119">
        <v>17460</v>
      </c>
      <c r="Z245" s="121">
        <v>309</v>
      </c>
      <c r="AA245" s="119">
        <v>17769</v>
      </c>
      <c r="AB245" s="117" t="s">
        <v>141</v>
      </c>
      <c r="AC245" s="117">
        <v>31.895399999999999</v>
      </c>
      <c r="AD245" s="119">
        <v>556893.68000000005</v>
      </c>
      <c r="AE245" s="119">
        <v>9855.68</v>
      </c>
      <c r="AF245" s="119">
        <v>566749.36</v>
      </c>
    </row>
    <row r="246" spans="1:32">
      <c r="A246" s="117">
        <v>411030</v>
      </c>
      <c r="B246" s="117">
        <v>411117153</v>
      </c>
      <c r="D246" s="117">
        <v>430157789</v>
      </c>
      <c r="E246" s="117" t="s">
        <v>266</v>
      </c>
      <c r="F246" s="117" t="s">
        <v>135</v>
      </c>
      <c r="G246" s="117">
        <v>212070688</v>
      </c>
      <c r="H246" s="117">
        <v>310247567</v>
      </c>
      <c r="I246" s="117">
        <v>1200574</v>
      </c>
      <c r="J246" s="117">
        <v>1100128</v>
      </c>
      <c r="K246" s="117">
        <v>1100205</v>
      </c>
      <c r="L246" s="118" t="s">
        <v>151</v>
      </c>
      <c r="M246" s="118" t="s">
        <v>152</v>
      </c>
      <c r="N246" s="118" t="s">
        <v>138</v>
      </c>
      <c r="O246" s="118" t="s">
        <v>45</v>
      </c>
      <c r="W246" s="118" t="s">
        <v>273</v>
      </c>
      <c r="X246" s="118">
        <v>300</v>
      </c>
      <c r="Y246" s="119">
        <v>17460</v>
      </c>
      <c r="Z246" s="121">
        <v>309</v>
      </c>
      <c r="AA246" s="119">
        <v>17769</v>
      </c>
      <c r="AB246" s="117" t="s">
        <v>141</v>
      </c>
      <c r="AC246" s="117">
        <v>31.895399999999999</v>
      </c>
      <c r="AD246" s="119">
        <v>556893.68000000005</v>
      </c>
      <c r="AE246" s="119">
        <v>9855.68</v>
      </c>
      <c r="AF246" s="119">
        <v>566749.36</v>
      </c>
    </row>
    <row r="247" spans="1:32">
      <c r="A247" s="117">
        <v>411030</v>
      </c>
      <c r="B247" s="117">
        <v>411117154</v>
      </c>
      <c r="D247" s="117">
        <v>430157790</v>
      </c>
      <c r="E247" s="117" t="s">
        <v>266</v>
      </c>
      <c r="F247" s="117" t="s">
        <v>135</v>
      </c>
      <c r="G247" s="117">
        <v>212070688</v>
      </c>
      <c r="H247" s="117">
        <v>310247568</v>
      </c>
      <c r="I247" s="117">
        <v>1200574</v>
      </c>
      <c r="J247" s="117">
        <v>1100128</v>
      </c>
      <c r="K247" s="117">
        <v>1100205</v>
      </c>
      <c r="L247" s="118" t="s">
        <v>151</v>
      </c>
      <c r="M247" s="118" t="s">
        <v>152</v>
      </c>
      <c r="N247" s="118" t="s">
        <v>138</v>
      </c>
      <c r="O247" s="118" t="s">
        <v>45</v>
      </c>
      <c r="W247" s="118" t="s">
        <v>273</v>
      </c>
      <c r="X247" s="118">
        <v>300</v>
      </c>
      <c r="Y247" s="119">
        <v>17460</v>
      </c>
      <c r="Z247" s="121">
        <v>309</v>
      </c>
      <c r="AA247" s="119">
        <v>17769</v>
      </c>
      <c r="AB247" s="117" t="s">
        <v>141</v>
      </c>
      <c r="AC247" s="117">
        <v>31.895399999999999</v>
      </c>
      <c r="AD247" s="119">
        <v>556893.68000000005</v>
      </c>
      <c r="AE247" s="119">
        <v>9855.68</v>
      </c>
      <c r="AF247" s="119">
        <v>566749.36</v>
      </c>
    </row>
    <row r="248" spans="1:32">
      <c r="A248" s="117">
        <v>411030</v>
      </c>
      <c r="B248" s="117">
        <v>411117155</v>
      </c>
      <c r="D248" s="117">
        <v>430157791</v>
      </c>
      <c r="E248" s="117" t="s">
        <v>266</v>
      </c>
      <c r="F248" s="117" t="s">
        <v>135</v>
      </c>
      <c r="G248" s="117">
        <v>212070688</v>
      </c>
      <c r="H248" s="117">
        <v>310247569</v>
      </c>
      <c r="I248" s="117">
        <v>1200574</v>
      </c>
      <c r="J248" s="117">
        <v>1100128</v>
      </c>
      <c r="K248" s="117">
        <v>1100205</v>
      </c>
      <c r="L248" s="118" t="s">
        <v>151</v>
      </c>
      <c r="M248" s="118" t="s">
        <v>152</v>
      </c>
      <c r="N248" s="118" t="s">
        <v>138</v>
      </c>
      <c r="O248" s="118" t="s">
        <v>45</v>
      </c>
      <c r="W248" s="118" t="s">
        <v>273</v>
      </c>
      <c r="X248" s="118">
        <v>300</v>
      </c>
      <c r="Y248" s="119">
        <v>17460</v>
      </c>
      <c r="Z248" s="121">
        <v>309</v>
      </c>
      <c r="AA248" s="119">
        <v>17769</v>
      </c>
      <c r="AB248" s="117" t="s">
        <v>141</v>
      </c>
      <c r="AC248" s="117">
        <v>31.895399999999999</v>
      </c>
      <c r="AD248" s="119">
        <v>556893.68000000005</v>
      </c>
      <c r="AE248" s="119">
        <v>9855.68</v>
      </c>
      <c r="AF248" s="119">
        <v>566749.36</v>
      </c>
    </row>
    <row r="249" spans="1:32">
      <c r="A249" s="117">
        <v>411030</v>
      </c>
      <c r="B249" s="117">
        <v>411117156</v>
      </c>
      <c r="D249" s="117">
        <v>430157792</v>
      </c>
      <c r="E249" s="117" t="s">
        <v>266</v>
      </c>
      <c r="F249" s="117" t="s">
        <v>135</v>
      </c>
      <c r="G249" s="117">
        <v>212070009</v>
      </c>
      <c r="H249" s="117">
        <v>310247570</v>
      </c>
      <c r="I249" s="117">
        <v>1200574</v>
      </c>
      <c r="J249" s="117">
        <v>1100128</v>
      </c>
      <c r="K249" s="117">
        <v>1100205</v>
      </c>
      <c r="L249" s="118" t="s">
        <v>151</v>
      </c>
      <c r="M249" s="118" t="s">
        <v>152</v>
      </c>
      <c r="N249" s="118" t="s">
        <v>138</v>
      </c>
      <c r="O249" s="118" t="s">
        <v>45</v>
      </c>
      <c r="W249" s="118" t="s">
        <v>273</v>
      </c>
      <c r="X249" s="118">
        <v>300</v>
      </c>
      <c r="Y249" s="119">
        <v>17460</v>
      </c>
      <c r="Z249" s="121">
        <v>309</v>
      </c>
      <c r="AA249" s="119">
        <v>17769</v>
      </c>
      <c r="AB249" s="117" t="s">
        <v>141</v>
      </c>
      <c r="AC249" s="117">
        <v>31.895399999999999</v>
      </c>
      <c r="AD249" s="119">
        <v>556893.68000000005</v>
      </c>
      <c r="AE249" s="119">
        <v>9855.68</v>
      </c>
      <c r="AF249" s="119">
        <v>566749.36</v>
      </c>
    </row>
    <row r="250" spans="1:32">
      <c r="A250" s="117">
        <v>411030</v>
      </c>
      <c r="B250" s="117">
        <v>411117157</v>
      </c>
      <c r="D250" s="117">
        <v>430157793</v>
      </c>
      <c r="E250" s="117" t="s">
        <v>266</v>
      </c>
      <c r="F250" s="117" t="s">
        <v>135</v>
      </c>
      <c r="G250" s="117">
        <v>212070011</v>
      </c>
      <c r="H250" s="117">
        <v>310247571</v>
      </c>
      <c r="I250" s="117">
        <v>1200574</v>
      </c>
      <c r="J250" s="117">
        <v>1100128</v>
      </c>
      <c r="K250" s="117">
        <v>1100205</v>
      </c>
      <c r="L250" s="118" t="s">
        <v>151</v>
      </c>
      <c r="M250" s="118" t="s">
        <v>152</v>
      </c>
      <c r="N250" s="118" t="s">
        <v>138</v>
      </c>
      <c r="O250" s="118" t="s">
        <v>45</v>
      </c>
      <c r="W250" s="118" t="s">
        <v>273</v>
      </c>
      <c r="X250" s="118">
        <v>104</v>
      </c>
      <c r="Y250" s="119">
        <v>6052.8</v>
      </c>
      <c r="Z250" s="121">
        <v>107.12</v>
      </c>
      <c r="AA250" s="119">
        <v>6159.92</v>
      </c>
      <c r="AB250" s="117" t="s">
        <v>141</v>
      </c>
      <c r="AC250" s="117">
        <v>31.895399999999999</v>
      </c>
      <c r="AD250" s="119">
        <v>193056.48</v>
      </c>
      <c r="AE250" s="119">
        <v>3416.64</v>
      </c>
      <c r="AF250" s="119">
        <v>196473.11</v>
      </c>
    </row>
    <row r="251" spans="1:32">
      <c r="A251" s="117">
        <v>411030</v>
      </c>
      <c r="B251" s="117">
        <v>411117158</v>
      </c>
      <c r="D251" s="117">
        <v>430157796</v>
      </c>
      <c r="E251" s="117" t="s">
        <v>266</v>
      </c>
      <c r="F251" s="117" t="s">
        <v>135</v>
      </c>
      <c r="G251" s="117">
        <v>212073716</v>
      </c>
      <c r="H251" s="117">
        <v>310247959</v>
      </c>
      <c r="I251" s="117">
        <v>1200574</v>
      </c>
      <c r="J251" s="117">
        <v>1100128</v>
      </c>
      <c r="K251" s="117">
        <v>1100128</v>
      </c>
      <c r="L251" s="118" t="s">
        <v>151</v>
      </c>
      <c r="M251" s="118" t="s">
        <v>152</v>
      </c>
      <c r="N251" s="118" t="s">
        <v>138</v>
      </c>
      <c r="O251" s="118" t="s">
        <v>45</v>
      </c>
      <c r="U251" s="118">
        <v>2000041</v>
      </c>
      <c r="V251" s="118" t="s">
        <v>251</v>
      </c>
      <c r="W251" s="118" t="s">
        <v>159</v>
      </c>
      <c r="X251" s="118">
        <v>840</v>
      </c>
      <c r="Y251" s="119">
        <v>19723.2</v>
      </c>
      <c r="Z251" s="121">
        <v>772.8</v>
      </c>
      <c r="AA251" s="119">
        <v>20496</v>
      </c>
      <c r="AB251" s="117" t="s">
        <v>141</v>
      </c>
      <c r="AC251" s="117">
        <v>31.895399999999999</v>
      </c>
      <c r="AD251" s="119">
        <v>629079.35</v>
      </c>
      <c r="AE251" s="119">
        <v>24648.77</v>
      </c>
      <c r="AF251" s="119">
        <v>653728.12</v>
      </c>
    </row>
    <row r="252" spans="1:32">
      <c r="A252" s="117">
        <v>411030</v>
      </c>
      <c r="B252" s="117">
        <v>411117159</v>
      </c>
      <c r="D252" s="117">
        <v>430157797</v>
      </c>
      <c r="E252" s="117" t="s">
        <v>266</v>
      </c>
      <c r="F252" s="117" t="s">
        <v>135</v>
      </c>
      <c r="G252" s="117">
        <v>212070013</v>
      </c>
      <c r="H252" s="117">
        <v>310247960</v>
      </c>
      <c r="I252" s="117">
        <v>1200574</v>
      </c>
      <c r="J252" s="117">
        <v>1100128</v>
      </c>
      <c r="K252" s="117">
        <v>1100128</v>
      </c>
      <c r="L252" s="118" t="s">
        <v>151</v>
      </c>
      <c r="M252" s="118" t="s">
        <v>152</v>
      </c>
      <c r="N252" s="118" t="s">
        <v>138</v>
      </c>
      <c r="O252" s="118" t="s">
        <v>45</v>
      </c>
      <c r="U252" s="118">
        <v>2000041</v>
      </c>
      <c r="V252" s="118" t="s">
        <v>251</v>
      </c>
      <c r="W252" s="118" t="s">
        <v>158</v>
      </c>
      <c r="X252" s="118">
        <v>500</v>
      </c>
      <c r="Y252" s="119">
        <v>22505</v>
      </c>
      <c r="Z252" s="121">
        <v>755</v>
      </c>
      <c r="AA252" s="119">
        <v>23260</v>
      </c>
      <c r="AB252" s="117" t="s">
        <v>141</v>
      </c>
      <c r="AC252" s="117">
        <v>31.895399999999999</v>
      </c>
      <c r="AD252" s="119">
        <v>717805.98</v>
      </c>
      <c r="AE252" s="119">
        <v>24081.03</v>
      </c>
      <c r="AF252" s="119">
        <v>741887</v>
      </c>
    </row>
    <row r="253" spans="1:32">
      <c r="A253" s="117">
        <v>411030</v>
      </c>
      <c r="B253" s="117">
        <v>411117160</v>
      </c>
      <c r="D253" s="117">
        <v>430157798</v>
      </c>
      <c r="E253" s="117" t="s">
        <v>266</v>
      </c>
      <c r="F253" s="117" t="s">
        <v>135</v>
      </c>
      <c r="G253" s="117">
        <v>212073718</v>
      </c>
      <c r="H253" s="117">
        <v>310247961</v>
      </c>
      <c r="I253" s="117">
        <v>1200574</v>
      </c>
      <c r="J253" s="117">
        <v>1100128</v>
      </c>
      <c r="K253" s="117">
        <v>1100128</v>
      </c>
      <c r="L253" s="118" t="s">
        <v>151</v>
      </c>
      <c r="M253" s="118" t="s">
        <v>152</v>
      </c>
      <c r="N253" s="118" t="s">
        <v>138</v>
      </c>
      <c r="O253" s="118" t="s">
        <v>45</v>
      </c>
      <c r="U253" s="118">
        <v>2000041</v>
      </c>
      <c r="V253" s="118" t="s">
        <v>251</v>
      </c>
      <c r="W253" s="118" t="s">
        <v>158</v>
      </c>
      <c r="X253" s="118">
        <v>400</v>
      </c>
      <c r="Y253" s="119">
        <v>18004</v>
      </c>
      <c r="Z253" s="121">
        <v>604</v>
      </c>
      <c r="AA253" s="119">
        <v>18608</v>
      </c>
      <c r="AB253" s="117" t="s">
        <v>141</v>
      </c>
      <c r="AC253" s="117">
        <v>31.895399999999999</v>
      </c>
      <c r="AD253" s="119">
        <v>574244.78</v>
      </c>
      <c r="AE253" s="119">
        <v>19264.82</v>
      </c>
      <c r="AF253" s="119">
        <v>593509.6</v>
      </c>
    </row>
    <row r="254" spans="1:32">
      <c r="A254" s="117">
        <v>411030</v>
      </c>
      <c r="B254" s="117">
        <v>411117161</v>
      </c>
      <c r="D254" s="117">
        <v>430157799</v>
      </c>
      <c r="E254" s="117" t="s">
        <v>266</v>
      </c>
      <c r="F254" s="117" t="s">
        <v>135</v>
      </c>
      <c r="G254" s="117">
        <v>212073727</v>
      </c>
      <c r="H254" s="117">
        <v>310247965</v>
      </c>
      <c r="I254" s="117">
        <v>1200574</v>
      </c>
      <c r="J254" s="117">
        <v>1100128</v>
      </c>
      <c r="K254" s="117">
        <v>1100128</v>
      </c>
      <c r="L254" s="118" t="s">
        <v>151</v>
      </c>
      <c r="M254" s="118" t="s">
        <v>152</v>
      </c>
      <c r="N254" s="118" t="s">
        <v>138</v>
      </c>
      <c r="O254" s="118" t="s">
        <v>45</v>
      </c>
      <c r="U254" s="118">
        <v>2000041</v>
      </c>
      <c r="V254" s="118" t="s">
        <v>251</v>
      </c>
      <c r="W254" s="118" t="s">
        <v>230</v>
      </c>
      <c r="X254" s="118">
        <v>68</v>
      </c>
      <c r="Y254" s="119">
        <v>2677.84</v>
      </c>
      <c r="Z254" s="121">
        <v>488.92</v>
      </c>
      <c r="AA254" s="119">
        <v>3166.76</v>
      </c>
      <c r="AB254" s="117" t="s">
        <v>141</v>
      </c>
      <c r="AC254" s="117">
        <v>31.895399999999999</v>
      </c>
      <c r="AD254" s="119">
        <v>85410.78</v>
      </c>
      <c r="AE254" s="119">
        <v>15594.3</v>
      </c>
      <c r="AF254" s="119">
        <v>101005.08</v>
      </c>
    </row>
    <row r="255" spans="1:32">
      <c r="A255" s="117">
        <v>411030</v>
      </c>
      <c r="B255" s="117">
        <v>411117162</v>
      </c>
      <c r="D255" s="117">
        <v>430157800</v>
      </c>
      <c r="E255" s="117" t="s">
        <v>266</v>
      </c>
      <c r="F255" s="117" t="s">
        <v>135</v>
      </c>
      <c r="G255" s="117">
        <v>212070028</v>
      </c>
      <c r="H255" s="117">
        <v>310247963</v>
      </c>
      <c r="I255" s="117">
        <v>1200574</v>
      </c>
      <c r="J255" s="117">
        <v>1100128</v>
      </c>
      <c r="K255" s="117">
        <v>1100128</v>
      </c>
      <c r="L255" s="118" t="s">
        <v>151</v>
      </c>
      <c r="M255" s="118" t="s">
        <v>152</v>
      </c>
      <c r="N255" s="118" t="s">
        <v>138</v>
      </c>
      <c r="O255" s="118" t="s">
        <v>45</v>
      </c>
      <c r="U255" s="118">
        <v>2000041</v>
      </c>
      <c r="V255" s="118" t="s">
        <v>251</v>
      </c>
      <c r="W255" s="118" t="s">
        <v>160</v>
      </c>
      <c r="X255" s="118">
        <v>40</v>
      </c>
      <c r="Y255" s="118">
        <v>970.8</v>
      </c>
      <c r="Z255" s="121">
        <v>57.6</v>
      </c>
      <c r="AA255" s="119">
        <v>1028.4000000000001</v>
      </c>
      <c r="AB255" s="117" t="s">
        <v>141</v>
      </c>
      <c r="AC255" s="117">
        <v>31.895399999999999</v>
      </c>
      <c r="AD255" s="119">
        <v>30964.05</v>
      </c>
      <c r="AE255" s="119">
        <v>1837.18</v>
      </c>
      <c r="AF255" s="119">
        <v>32801.230000000003</v>
      </c>
    </row>
    <row r="256" spans="1:32">
      <c r="A256" s="117">
        <v>411030</v>
      </c>
      <c r="B256" s="117">
        <v>411117163</v>
      </c>
      <c r="D256" s="117">
        <v>430157801</v>
      </c>
      <c r="E256" s="117" t="s">
        <v>266</v>
      </c>
      <c r="F256" s="117" t="s">
        <v>135</v>
      </c>
      <c r="G256" s="117">
        <v>212070030</v>
      </c>
      <c r="H256" s="117">
        <v>310247964</v>
      </c>
      <c r="I256" s="117">
        <v>1200574</v>
      </c>
      <c r="J256" s="117">
        <v>1100128</v>
      </c>
      <c r="K256" s="117">
        <v>1100128</v>
      </c>
      <c r="L256" s="118" t="s">
        <v>151</v>
      </c>
      <c r="M256" s="118" t="s">
        <v>152</v>
      </c>
      <c r="N256" s="118" t="s">
        <v>138</v>
      </c>
      <c r="O256" s="118" t="s">
        <v>45</v>
      </c>
      <c r="U256" s="118">
        <v>2000041</v>
      </c>
      <c r="V256" s="118" t="s">
        <v>251</v>
      </c>
      <c r="W256" s="118" t="s">
        <v>274</v>
      </c>
      <c r="X256" s="118">
        <v>600</v>
      </c>
      <c r="Y256" s="119">
        <v>3612</v>
      </c>
      <c r="Z256" s="121">
        <v>750</v>
      </c>
      <c r="AA256" s="119">
        <v>4362</v>
      </c>
      <c r="AB256" s="117" t="s">
        <v>141</v>
      </c>
      <c r="AC256" s="117">
        <v>31.895399999999999</v>
      </c>
      <c r="AD256" s="119">
        <v>115206.18</v>
      </c>
      <c r="AE256" s="119">
        <v>23921.55</v>
      </c>
      <c r="AF256" s="119">
        <v>139127.73000000001</v>
      </c>
    </row>
    <row r="257" spans="1:32">
      <c r="A257" s="117">
        <v>411030</v>
      </c>
      <c r="B257" s="117">
        <v>411117164</v>
      </c>
      <c r="D257" s="117">
        <v>430157802</v>
      </c>
      <c r="E257" s="117" t="s">
        <v>266</v>
      </c>
      <c r="F257" s="117" t="s">
        <v>135</v>
      </c>
      <c r="G257" s="117">
        <v>212073718</v>
      </c>
      <c r="H257" s="117">
        <v>310247966</v>
      </c>
      <c r="I257" s="117">
        <v>1200574</v>
      </c>
      <c r="J257" s="117">
        <v>1100128</v>
      </c>
      <c r="K257" s="117">
        <v>1100128</v>
      </c>
      <c r="L257" s="118" t="s">
        <v>151</v>
      </c>
      <c r="M257" s="118" t="s">
        <v>152</v>
      </c>
      <c r="N257" s="118" t="s">
        <v>138</v>
      </c>
      <c r="O257" s="118" t="s">
        <v>45</v>
      </c>
      <c r="U257" s="118">
        <v>2000041</v>
      </c>
      <c r="V257" s="118" t="s">
        <v>251</v>
      </c>
      <c r="W257" s="118" t="s">
        <v>158</v>
      </c>
      <c r="X257" s="118">
        <v>400</v>
      </c>
      <c r="Y257" s="119">
        <v>18004</v>
      </c>
      <c r="Z257" s="121">
        <v>604</v>
      </c>
      <c r="AA257" s="119">
        <v>18608</v>
      </c>
      <c r="AB257" s="117" t="s">
        <v>141</v>
      </c>
      <c r="AC257" s="117">
        <v>31.895399999999999</v>
      </c>
      <c r="AD257" s="119">
        <v>574244.78</v>
      </c>
      <c r="AE257" s="119">
        <v>19264.82</v>
      </c>
      <c r="AF257" s="119">
        <v>593509.6</v>
      </c>
    </row>
    <row r="258" spans="1:32">
      <c r="A258" s="117">
        <v>411030</v>
      </c>
      <c r="B258" s="117">
        <v>411117165</v>
      </c>
      <c r="D258" s="117">
        <v>430157803</v>
      </c>
      <c r="E258" s="117" t="s">
        <v>266</v>
      </c>
      <c r="F258" s="117" t="s">
        <v>135</v>
      </c>
      <c r="G258" s="117">
        <v>212073725</v>
      </c>
      <c r="H258" s="117">
        <v>310247967</v>
      </c>
      <c r="I258" s="117">
        <v>1200574</v>
      </c>
      <c r="J258" s="117">
        <v>1100128</v>
      </c>
      <c r="K258" s="117">
        <v>1100128</v>
      </c>
      <c r="L258" s="118" t="s">
        <v>151</v>
      </c>
      <c r="M258" s="118" t="s">
        <v>152</v>
      </c>
      <c r="N258" s="118" t="s">
        <v>138</v>
      </c>
      <c r="O258" s="118" t="s">
        <v>45</v>
      </c>
      <c r="U258" s="118">
        <v>2000041</v>
      </c>
      <c r="V258" s="118" t="s">
        <v>251</v>
      </c>
      <c r="W258" s="118" t="s">
        <v>274</v>
      </c>
      <c r="X258" s="118">
        <v>400</v>
      </c>
      <c r="Y258" s="119">
        <v>2408</v>
      </c>
      <c r="Z258" s="121">
        <v>500</v>
      </c>
      <c r="AA258" s="119">
        <v>2908</v>
      </c>
      <c r="AB258" s="117" t="s">
        <v>141</v>
      </c>
      <c r="AC258" s="117">
        <v>31.895399999999999</v>
      </c>
      <c r="AD258" s="119">
        <v>76804.12</v>
      </c>
      <c r="AE258" s="119">
        <v>15947.7</v>
      </c>
      <c r="AF258" s="119">
        <v>92751.82</v>
      </c>
    </row>
    <row r="259" spans="1:32">
      <c r="A259" s="117">
        <v>411030</v>
      </c>
      <c r="B259" s="117">
        <v>411117166</v>
      </c>
      <c r="D259" s="117">
        <v>430157804</v>
      </c>
      <c r="E259" s="117" t="s">
        <v>266</v>
      </c>
      <c r="F259" s="117" t="s">
        <v>135</v>
      </c>
      <c r="G259" s="117">
        <v>212072177</v>
      </c>
      <c r="H259" s="117">
        <v>310247962</v>
      </c>
      <c r="I259" s="117">
        <v>1200574</v>
      </c>
      <c r="J259" s="117">
        <v>1100128</v>
      </c>
      <c r="K259" s="117">
        <v>1100128</v>
      </c>
      <c r="L259" s="118" t="s">
        <v>151</v>
      </c>
      <c r="M259" s="118" t="s">
        <v>152</v>
      </c>
      <c r="N259" s="118" t="s">
        <v>138</v>
      </c>
      <c r="O259" s="118" t="s">
        <v>45</v>
      </c>
      <c r="U259" s="118">
        <v>2000041</v>
      </c>
      <c r="V259" s="118" t="s">
        <v>251</v>
      </c>
      <c r="W259" s="118" t="s">
        <v>162</v>
      </c>
      <c r="X259" s="118">
        <v>41</v>
      </c>
      <c r="Y259" s="118">
        <v>530.13</v>
      </c>
      <c r="Z259" s="121">
        <v>147.19</v>
      </c>
      <c r="AA259" s="118">
        <v>677.32</v>
      </c>
      <c r="AB259" s="117" t="s">
        <v>141</v>
      </c>
      <c r="AC259" s="117">
        <v>31.895399999999999</v>
      </c>
      <c r="AD259" s="119">
        <v>16908.71</v>
      </c>
      <c r="AE259" s="119">
        <v>4694.68</v>
      </c>
      <c r="AF259" s="119">
        <v>21603.39</v>
      </c>
    </row>
    <row r="260" spans="1:32">
      <c r="A260" s="117">
        <v>411030</v>
      </c>
      <c r="B260" s="117">
        <v>411117169</v>
      </c>
      <c r="D260" s="117">
        <v>430157758</v>
      </c>
      <c r="E260" s="117" t="s">
        <v>275</v>
      </c>
      <c r="F260" s="117" t="s">
        <v>135</v>
      </c>
      <c r="G260" s="117">
        <v>212075864</v>
      </c>
      <c r="H260" s="117">
        <v>310247998</v>
      </c>
      <c r="I260" s="117">
        <v>1200555</v>
      </c>
      <c r="J260" s="117">
        <v>1100017</v>
      </c>
      <c r="K260" s="117">
        <v>1100017</v>
      </c>
      <c r="L260" s="118" t="s">
        <v>136</v>
      </c>
      <c r="M260" s="118" t="s">
        <v>137</v>
      </c>
      <c r="N260" s="118" t="s">
        <v>146</v>
      </c>
      <c r="O260" s="118" t="s">
        <v>45</v>
      </c>
      <c r="U260" s="118">
        <v>2000010</v>
      </c>
      <c r="V260" s="118" t="s">
        <v>181</v>
      </c>
      <c r="W260" s="118" t="s">
        <v>182</v>
      </c>
      <c r="X260" s="118">
        <v>29</v>
      </c>
      <c r="Y260" s="119">
        <v>4111.62</v>
      </c>
      <c r="Z260" s="121">
        <v>97.73</v>
      </c>
      <c r="AA260" s="119">
        <v>4209.3500000000004</v>
      </c>
      <c r="AB260" s="117" t="s">
        <v>141</v>
      </c>
      <c r="AC260" s="117">
        <v>31.895399999999999</v>
      </c>
      <c r="AD260" s="119">
        <v>131141.76000000001</v>
      </c>
      <c r="AE260" s="119">
        <v>3117.14</v>
      </c>
      <c r="AF260" s="119">
        <v>134258.9</v>
      </c>
    </row>
    <row r="261" spans="1:32">
      <c r="A261" s="117">
        <v>411030</v>
      </c>
      <c r="B261" s="117">
        <v>411117170</v>
      </c>
      <c r="D261" s="117">
        <v>430157759</v>
      </c>
      <c r="E261" s="117" t="s">
        <v>275</v>
      </c>
      <c r="F261" s="117" t="s">
        <v>135</v>
      </c>
      <c r="G261" s="117">
        <v>212075870</v>
      </c>
      <c r="H261" s="117">
        <v>310248000</v>
      </c>
      <c r="I261" s="117">
        <v>1200555</v>
      </c>
      <c r="J261" s="117">
        <v>1100017</v>
      </c>
      <c r="K261" s="117">
        <v>1100017</v>
      </c>
      <c r="L261" s="118" t="s">
        <v>136</v>
      </c>
      <c r="M261" s="118" t="s">
        <v>137</v>
      </c>
      <c r="N261" s="118" t="s">
        <v>146</v>
      </c>
      <c r="O261" s="118" t="s">
        <v>45</v>
      </c>
      <c r="U261" s="118">
        <v>2000010</v>
      </c>
      <c r="V261" s="118" t="s">
        <v>181</v>
      </c>
      <c r="W261" s="118" t="s">
        <v>276</v>
      </c>
      <c r="X261" s="118">
        <v>320</v>
      </c>
      <c r="Y261" s="119">
        <v>57081.599999999999</v>
      </c>
      <c r="Z261" s="120">
        <v>1078.4000000000001</v>
      </c>
      <c r="AA261" s="119">
        <v>58160</v>
      </c>
      <c r="AB261" s="117" t="s">
        <v>141</v>
      </c>
      <c r="AC261" s="117">
        <v>31.895399999999999</v>
      </c>
      <c r="AD261" s="119">
        <v>1820640.46</v>
      </c>
      <c r="AE261" s="119">
        <v>34396</v>
      </c>
      <c r="AF261" s="119">
        <v>1855036.46</v>
      </c>
    </row>
    <row r="262" spans="1:32">
      <c r="A262" s="117">
        <v>411030</v>
      </c>
      <c r="B262" s="117">
        <v>411117171</v>
      </c>
      <c r="D262" s="117">
        <v>430157760</v>
      </c>
      <c r="E262" s="117" t="s">
        <v>275</v>
      </c>
      <c r="F262" s="117" t="s">
        <v>135</v>
      </c>
      <c r="G262" s="117">
        <v>212074326</v>
      </c>
      <c r="H262" s="117">
        <v>310247999</v>
      </c>
      <c r="I262" s="117">
        <v>1200555</v>
      </c>
      <c r="J262" s="117">
        <v>1100017</v>
      </c>
      <c r="K262" s="117">
        <v>1100017</v>
      </c>
      <c r="L262" s="118" t="s">
        <v>136</v>
      </c>
      <c r="M262" s="118" t="s">
        <v>137</v>
      </c>
      <c r="N262" s="118" t="s">
        <v>146</v>
      </c>
      <c r="O262" s="118" t="s">
        <v>45</v>
      </c>
      <c r="U262" s="118">
        <v>2000010</v>
      </c>
      <c r="V262" s="118" t="s">
        <v>181</v>
      </c>
      <c r="W262" s="118" t="s">
        <v>172</v>
      </c>
      <c r="X262" s="118">
        <v>600</v>
      </c>
      <c r="Y262" s="119">
        <v>192990</v>
      </c>
      <c r="Z262" s="120">
        <v>7770</v>
      </c>
      <c r="AA262" s="119">
        <v>200760</v>
      </c>
      <c r="AB262" s="117" t="s">
        <v>141</v>
      </c>
      <c r="AC262" s="117">
        <v>31.895399999999999</v>
      </c>
      <c r="AD262" s="119">
        <v>6155493.25</v>
      </c>
      <c r="AE262" s="119">
        <v>247827.26</v>
      </c>
      <c r="AF262" s="119">
        <v>6403320.5</v>
      </c>
    </row>
    <row r="263" spans="1:32">
      <c r="A263" s="117">
        <v>411030</v>
      </c>
      <c r="B263" s="117">
        <v>411117172</v>
      </c>
      <c r="D263" s="117">
        <v>430157761</v>
      </c>
      <c r="E263" s="117" t="s">
        <v>275</v>
      </c>
      <c r="F263" s="117" t="s">
        <v>135</v>
      </c>
      <c r="G263" s="117">
        <v>212069483</v>
      </c>
      <c r="H263" s="117">
        <v>310247988</v>
      </c>
      <c r="I263" s="117">
        <v>1200504</v>
      </c>
      <c r="J263" s="117">
        <v>1100017</v>
      </c>
      <c r="K263" s="117">
        <v>1100017</v>
      </c>
      <c r="L263" s="118" t="s">
        <v>145</v>
      </c>
      <c r="M263" s="118" t="s">
        <v>137</v>
      </c>
      <c r="N263" s="118" t="s">
        <v>146</v>
      </c>
      <c r="O263" s="118" t="s">
        <v>45</v>
      </c>
      <c r="U263" s="118">
        <v>5000587</v>
      </c>
      <c r="V263" s="118" t="s">
        <v>163</v>
      </c>
      <c r="W263" s="118" t="s">
        <v>277</v>
      </c>
      <c r="X263" s="118">
        <v>11</v>
      </c>
      <c r="Y263" s="118">
        <v>887.81</v>
      </c>
      <c r="Z263" s="121">
        <v>18.809999999999999</v>
      </c>
      <c r="AA263" s="118">
        <v>906.62</v>
      </c>
      <c r="AB263" s="117" t="s">
        <v>141</v>
      </c>
      <c r="AC263" s="117">
        <v>31.895399999999999</v>
      </c>
      <c r="AD263" s="119">
        <v>28317.06</v>
      </c>
      <c r="AE263" s="118">
        <v>599.95000000000005</v>
      </c>
      <c r="AF263" s="119">
        <v>28917.01</v>
      </c>
    </row>
    <row r="264" spans="1:32">
      <c r="A264" s="117">
        <v>411030</v>
      </c>
      <c r="B264" s="117">
        <v>411117173</v>
      </c>
      <c r="D264" s="117">
        <v>430157762</v>
      </c>
      <c r="E264" s="117" t="s">
        <v>275</v>
      </c>
      <c r="F264" s="117" t="s">
        <v>135</v>
      </c>
      <c r="G264" s="117">
        <v>212075822</v>
      </c>
      <c r="H264" s="117">
        <v>310247987</v>
      </c>
      <c r="I264" s="117">
        <v>1200504</v>
      </c>
      <c r="J264" s="117">
        <v>1100017</v>
      </c>
      <c r="K264" s="117">
        <v>1100017</v>
      </c>
      <c r="L264" s="118" t="s">
        <v>145</v>
      </c>
      <c r="M264" s="118" t="s">
        <v>137</v>
      </c>
      <c r="N264" s="118" t="s">
        <v>146</v>
      </c>
      <c r="O264" s="118" t="s">
        <v>45</v>
      </c>
      <c r="U264" s="118">
        <v>5000587</v>
      </c>
      <c r="V264" s="118" t="s">
        <v>163</v>
      </c>
      <c r="W264" s="118" t="s">
        <v>248</v>
      </c>
      <c r="X264" s="118">
        <v>87</v>
      </c>
      <c r="Y264" s="119">
        <v>16740.54</v>
      </c>
      <c r="Z264" s="120">
        <v>1126.6500000000001</v>
      </c>
      <c r="AA264" s="119">
        <v>17867.189999999999</v>
      </c>
      <c r="AB264" s="117" t="s">
        <v>141</v>
      </c>
      <c r="AC264" s="117">
        <v>31.895399999999999</v>
      </c>
      <c r="AD264" s="119">
        <v>533946.22</v>
      </c>
      <c r="AE264" s="119">
        <v>35934.949999999997</v>
      </c>
      <c r="AF264" s="119">
        <v>569881.17000000004</v>
      </c>
    </row>
    <row r="265" spans="1:32">
      <c r="A265" s="117">
        <v>411030</v>
      </c>
      <c r="B265" s="117">
        <v>411117174</v>
      </c>
      <c r="D265" s="117">
        <v>430157764</v>
      </c>
      <c r="E265" s="117" t="s">
        <v>275</v>
      </c>
      <c r="F265" s="117" t="s">
        <v>135</v>
      </c>
      <c r="G265" s="117">
        <v>212076414</v>
      </c>
      <c r="H265" s="117">
        <v>310247992</v>
      </c>
      <c r="I265" s="117">
        <v>1200430</v>
      </c>
      <c r="J265" s="117">
        <v>1100017</v>
      </c>
      <c r="K265" s="117">
        <v>1100017</v>
      </c>
      <c r="L265" s="118" t="s">
        <v>169</v>
      </c>
      <c r="M265" s="118" t="s">
        <v>137</v>
      </c>
      <c r="N265" s="118" t="s">
        <v>146</v>
      </c>
      <c r="O265" s="118" t="s">
        <v>45</v>
      </c>
      <c r="U265" s="118">
        <v>5000587</v>
      </c>
      <c r="V265" s="118" t="s">
        <v>163</v>
      </c>
      <c r="W265" s="118" t="s">
        <v>235</v>
      </c>
      <c r="X265" s="118">
        <v>300</v>
      </c>
      <c r="Y265" s="119">
        <v>17787</v>
      </c>
      <c r="Z265" s="121">
        <v>975</v>
      </c>
      <c r="AA265" s="119">
        <v>18762</v>
      </c>
      <c r="AB265" s="117" t="s">
        <v>141</v>
      </c>
      <c r="AC265" s="117">
        <v>31.895399999999999</v>
      </c>
      <c r="AD265" s="119">
        <v>567323.48</v>
      </c>
      <c r="AE265" s="119">
        <v>31098.02</v>
      </c>
      <c r="AF265" s="119">
        <v>598421.49</v>
      </c>
    </row>
    <row r="266" spans="1:32">
      <c r="A266" s="117">
        <v>411030</v>
      </c>
      <c r="B266" s="117">
        <v>411117175</v>
      </c>
      <c r="D266" s="117">
        <v>430157765</v>
      </c>
      <c r="E266" s="117" t="s">
        <v>275</v>
      </c>
      <c r="F266" s="117" t="s">
        <v>135</v>
      </c>
      <c r="G266" s="117">
        <v>212075891</v>
      </c>
      <c r="H266" s="117">
        <v>310247996</v>
      </c>
      <c r="I266" s="117">
        <v>1200430</v>
      </c>
      <c r="J266" s="117">
        <v>1100017</v>
      </c>
      <c r="K266" s="117">
        <v>1100017</v>
      </c>
      <c r="L266" s="118" t="s">
        <v>169</v>
      </c>
      <c r="M266" s="118" t="s">
        <v>137</v>
      </c>
      <c r="N266" s="118" t="s">
        <v>146</v>
      </c>
      <c r="O266" s="118" t="s">
        <v>45</v>
      </c>
      <c r="U266" s="118">
        <v>5000587</v>
      </c>
      <c r="V266" s="118" t="s">
        <v>163</v>
      </c>
      <c r="W266" s="118" t="s">
        <v>170</v>
      </c>
      <c r="X266" s="118">
        <v>85</v>
      </c>
      <c r="Y266" s="119">
        <v>14646.35</v>
      </c>
      <c r="Z266" s="121">
        <v>286.45</v>
      </c>
      <c r="AA266" s="119">
        <v>14932.8</v>
      </c>
      <c r="AB266" s="117" t="s">
        <v>141</v>
      </c>
      <c r="AC266" s="117">
        <v>31.895399999999999</v>
      </c>
      <c r="AD266" s="119">
        <v>467151.19</v>
      </c>
      <c r="AE266" s="119">
        <v>9136.44</v>
      </c>
      <c r="AF266" s="119">
        <v>476287.63</v>
      </c>
    </row>
    <row r="267" spans="1:32">
      <c r="A267" s="117">
        <v>411030</v>
      </c>
      <c r="B267" s="117">
        <v>411117176</v>
      </c>
      <c r="D267" s="117">
        <v>430157766</v>
      </c>
      <c r="E267" s="117" t="s">
        <v>275</v>
      </c>
      <c r="F267" s="117" t="s">
        <v>135</v>
      </c>
      <c r="G267" s="117">
        <v>212075882</v>
      </c>
      <c r="H267" s="117">
        <v>310247997</v>
      </c>
      <c r="I267" s="117">
        <v>1200430</v>
      </c>
      <c r="J267" s="117">
        <v>1100017</v>
      </c>
      <c r="K267" s="117">
        <v>1100017</v>
      </c>
      <c r="L267" s="118" t="s">
        <v>169</v>
      </c>
      <c r="M267" s="118" t="s">
        <v>137</v>
      </c>
      <c r="N267" s="118" t="s">
        <v>146</v>
      </c>
      <c r="O267" s="118" t="s">
        <v>45</v>
      </c>
      <c r="U267" s="118">
        <v>5000587</v>
      </c>
      <c r="V267" s="118" t="s">
        <v>163</v>
      </c>
      <c r="W267" s="118" t="s">
        <v>239</v>
      </c>
      <c r="X267" s="118">
        <v>14</v>
      </c>
      <c r="Y267" s="119">
        <v>2359.14</v>
      </c>
      <c r="Z267" s="121">
        <v>47.18</v>
      </c>
      <c r="AA267" s="119">
        <v>2406.3200000000002</v>
      </c>
      <c r="AB267" s="117" t="s">
        <v>141</v>
      </c>
      <c r="AC267" s="117">
        <v>31.895399999999999</v>
      </c>
      <c r="AD267" s="119">
        <v>75245.710000000006</v>
      </c>
      <c r="AE267" s="119">
        <v>1504.82</v>
      </c>
      <c r="AF267" s="119">
        <v>76750.539999999994</v>
      </c>
    </row>
    <row r="268" spans="1:32">
      <c r="A268" s="117">
        <v>411030</v>
      </c>
      <c r="B268" s="117">
        <v>411117177</v>
      </c>
      <c r="D268" s="117">
        <v>430157767</v>
      </c>
      <c r="E268" s="117" t="s">
        <v>275</v>
      </c>
      <c r="F268" s="117" t="s">
        <v>135</v>
      </c>
      <c r="G268" s="117">
        <v>212074320</v>
      </c>
      <c r="H268" s="117">
        <v>310247995</v>
      </c>
      <c r="I268" s="117">
        <v>1200430</v>
      </c>
      <c r="J268" s="117">
        <v>1100017</v>
      </c>
      <c r="K268" s="117">
        <v>1100017</v>
      </c>
      <c r="L268" s="118" t="s">
        <v>169</v>
      </c>
      <c r="M268" s="118" t="s">
        <v>137</v>
      </c>
      <c r="N268" s="118" t="s">
        <v>146</v>
      </c>
      <c r="O268" s="118" t="s">
        <v>45</v>
      </c>
      <c r="U268" s="118">
        <v>5000587</v>
      </c>
      <c r="V268" s="118" t="s">
        <v>163</v>
      </c>
      <c r="W268" s="118" t="s">
        <v>278</v>
      </c>
      <c r="X268" s="118">
        <v>25</v>
      </c>
      <c r="Y268" s="119">
        <v>1767.5</v>
      </c>
      <c r="Z268" s="121">
        <v>43</v>
      </c>
      <c r="AA268" s="119">
        <v>1810.5</v>
      </c>
      <c r="AB268" s="117" t="s">
        <v>141</v>
      </c>
      <c r="AC268" s="117">
        <v>31.895399999999999</v>
      </c>
      <c r="AD268" s="119">
        <v>56375.12</v>
      </c>
      <c r="AE268" s="119">
        <v>1371.5</v>
      </c>
      <c r="AF268" s="119">
        <v>57746.62</v>
      </c>
    </row>
    <row r="269" spans="1:32">
      <c r="A269" s="117">
        <v>411030</v>
      </c>
      <c r="B269" s="117">
        <v>411117178</v>
      </c>
      <c r="D269" s="117">
        <v>430157768</v>
      </c>
      <c r="E269" s="117" t="s">
        <v>275</v>
      </c>
      <c r="F269" s="117" t="s">
        <v>135</v>
      </c>
      <c r="G269" s="117">
        <v>212075876</v>
      </c>
      <c r="H269" s="117">
        <v>310247993</v>
      </c>
      <c r="I269" s="117">
        <v>1200430</v>
      </c>
      <c r="J269" s="117">
        <v>1100017</v>
      </c>
      <c r="K269" s="117">
        <v>1100017</v>
      </c>
      <c r="L269" s="118" t="s">
        <v>169</v>
      </c>
      <c r="M269" s="118" t="s">
        <v>137</v>
      </c>
      <c r="N269" s="118" t="s">
        <v>146</v>
      </c>
      <c r="O269" s="118" t="s">
        <v>45</v>
      </c>
      <c r="U269" s="118">
        <v>5000587</v>
      </c>
      <c r="V269" s="118" t="s">
        <v>163</v>
      </c>
      <c r="W269" s="118" t="s">
        <v>171</v>
      </c>
      <c r="X269" s="119">
        <v>1200</v>
      </c>
      <c r="Y269" s="119">
        <v>73200</v>
      </c>
      <c r="Z269" s="120">
        <v>3900</v>
      </c>
      <c r="AA269" s="119">
        <v>77100</v>
      </c>
      <c r="AB269" s="117" t="s">
        <v>141</v>
      </c>
      <c r="AC269" s="117">
        <v>31.895399999999999</v>
      </c>
      <c r="AD269" s="119">
        <v>2334743.2799999998</v>
      </c>
      <c r="AE269" s="119">
        <v>124392.06</v>
      </c>
      <c r="AF269" s="119">
        <v>2459135.34</v>
      </c>
    </row>
    <row r="270" spans="1:32">
      <c r="A270" s="117">
        <v>411030</v>
      </c>
      <c r="B270" s="117">
        <v>411117178</v>
      </c>
      <c r="D270" s="117">
        <v>430157768</v>
      </c>
      <c r="E270" s="117" t="s">
        <v>275</v>
      </c>
      <c r="F270" s="117" t="s">
        <v>135</v>
      </c>
      <c r="G270" s="117">
        <v>212076245</v>
      </c>
      <c r="H270" s="117">
        <v>310247994</v>
      </c>
      <c r="I270" s="117">
        <v>1200430</v>
      </c>
      <c r="J270" s="117">
        <v>1100017</v>
      </c>
      <c r="K270" s="117">
        <v>1100017</v>
      </c>
      <c r="L270" s="118" t="s">
        <v>169</v>
      </c>
      <c r="M270" s="118" t="s">
        <v>137</v>
      </c>
      <c r="N270" s="118" t="s">
        <v>146</v>
      </c>
      <c r="O270" s="118" t="s">
        <v>45</v>
      </c>
      <c r="U270" s="118">
        <v>5000587</v>
      </c>
      <c r="V270" s="118" t="s">
        <v>163</v>
      </c>
      <c r="W270" s="118" t="s">
        <v>171</v>
      </c>
      <c r="X270" s="119">
        <v>1000</v>
      </c>
      <c r="Y270" s="119">
        <v>61000</v>
      </c>
      <c r="Z270" s="120">
        <v>3250</v>
      </c>
      <c r="AA270" s="119">
        <v>64250</v>
      </c>
      <c r="AB270" s="117" t="s">
        <v>141</v>
      </c>
      <c r="AC270" s="117">
        <v>31.895399999999999</v>
      </c>
      <c r="AD270" s="119">
        <v>1945619.4</v>
      </c>
      <c r="AE270" s="119">
        <v>103660.05</v>
      </c>
      <c r="AF270" s="119">
        <v>2049279.45</v>
      </c>
    </row>
    <row r="271" spans="1:32">
      <c r="A271" s="117">
        <v>411030</v>
      </c>
      <c r="B271" s="117">
        <v>411117179</v>
      </c>
      <c r="D271" s="117">
        <v>430157794</v>
      </c>
      <c r="E271" s="117" t="s">
        <v>275</v>
      </c>
      <c r="F271" s="117" t="s">
        <v>135</v>
      </c>
      <c r="G271" s="117">
        <v>212076606</v>
      </c>
      <c r="H271" s="117">
        <v>310248020</v>
      </c>
      <c r="I271" s="117">
        <v>1200504</v>
      </c>
      <c r="J271" s="117">
        <v>1100017</v>
      </c>
      <c r="K271" s="117">
        <v>1100017</v>
      </c>
      <c r="L271" s="118" t="s">
        <v>145</v>
      </c>
      <c r="M271" s="118" t="s">
        <v>137</v>
      </c>
      <c r="N271" s="118" t="s">
        <v>146</v>
      </c>
      <c r="O271" s="118" t="s">
        <v>45</v>
      </c>
      <c r="U271" s="118">
        <v>5000587</v>
      </c>
      <c r="V271" s="118" t="s">
        <v>163</v>
      </c>
      <c r="W271" s="118" t="s">
        <v>265</v>
      </c>
      <c r="X271" s="118">
        <v>48</v>
      </c>
      <c r="Y271" s="119">
        <v>7785.6</v>
      </c>
      <c r="Z271" s="121">
        <v>304.8</v>
      </c>
      <c r="AA271" s="119">
        <v>8090.4</v>
      </c>
      <c r="AB271" s="117" t="s">
        <v>141</v>
      </c>
      <c r="AC271" s="117">
        <v>31.895399999999999</v>
      </c>
      <c r="AD271" s="119">
        <v>248324.83</v>
      </c>
      <c r="AE271" s="119">
        <v>9721.7199999999993</v>
      </c>
      <c r="AF271" s="119">
        <v>258046.54</v>
      </c>
    </row>
    <row r="272" spans="1:32">
      <c r="A272" s="117">
        <v>411030</v>
      </c>
      <c r="B272" s="117">
        <v>411117180</v>
      </c>
      <c r="D272" s="117">
        <v>430157795</v>
      </c>
      <c r="E272" s="117" t="s">
        <v>275</v>
      </c>
      <c r="F272" s="117" t="s">
        <v>135</v>
      </c>
      <c r="G272" s="117">
        <v>212076607</v>
      </c>
      <c r="H272" s="117">
        <v>310248019</v>
      </c>
      <c r="I272" s="117">
        <v>1200504</v>
      </c>
      <c r="J272" s="117">
        <v>1100017</v>
      </c>
      <c r="K272" s="117">
        <v>1100017</v>
      </c>
      <c r="L272" s="118" t="s">
        <v>145</v>
      </c>
      <c r="M272" s="118" t="s">
        <v>137</v>
      </c>
      <c r="N272" s="118" t="s">
        <v>146</v>
      </c>
      <c r="O272" s="118" t="s">
        <v>45</v>
      </c>
      <c r="U272" s="118">
        <v>5000587</v>
      </c>
      <c r="V272" s="118" t="s">
        <v>163</v>
      </c>
      <c r="W272" s="118" t="s">
        <v>264</v>
      </c>
      <c r="X272" s="118">
        <v>12</v>
      </c>
      <c r="Y272" s="119">
        <v>1827.24</v>
      </c>
      <c r="Z272" s="121">
        <v>76.2</v>
      </c>
      <c r="AA272" s="119">
        <v>1903.44</v>
      </c>
      <c r="AB272" s="117" t="s">
        <v>141</v>
      </c>
      <c r="AC272" s="117">
        <v>31.895399999999999</v>
      </c>
      <c r="AD272" s="119">
        <v>58280.55</v>
      </c>
      <c r="AE272" s="119">
        <v>2430.4299999999998</v>
      </c>
      <c r="AF272" s="119">
        <v>60710.98</v>
      </c>
    </row>
    <row r="273" spans="1:32">
      <c r="A273" s="117">
        <v>411030</v>
      </c>
      <c r="B273" s="117">
        <v>411117181</v>
      </c>
      <c r="D273" s="117">
        <v>430157769</v>
      </c>
      <c r="E273" s="117" t="s">
        <v>275</v>
      </c>
      <c r="F273" s="117" t="s">
        <v>135</v>
      </c>
      <c r="G273" s="117">
        <v>212075873</v>
      </c>
      <c r="H273" s="117">
        <v>310247990</v>
      </c>
      <c r="I273" s="117">
        <v>1200430</v>
      </c>
      <c r="J273" s="117">
        <v>1100017</v>
      </c>
      <c r="K273" s="117">
        <v>1100017</v>
      </c>
      <c r="L273" s="118" t="s">
        <v>169</v>
      </c>
      <c r="M273" s="118" t="s">
        <v>137</v>
      </c>
      <c r="N273" s="118" t="s">
        <v>146</v>
      </c>
      <c r="O273" s="118" t="s">
        <v>45</v>
      </c>
      <c r="U273" s="118">
        <v>5000587</v>
      </c>
      <c r="V273" s="118" t="s">
        <v>163</v>
      </c>
      <c r="W273" s="118" t="s">
        <v>217</v>
      </c>
      <c r="X273" s="118">
        <v>504</v>
      </c>
      <c r="Y273" s="119">
        <v>61210.8</v>
      </c>
      <c r="Z273" s="120">
        <v>1698.48</v>
      </c>
      <c r="AA273" s="119">
        <v>62909.279999999999</v>
      </c>
      <c r="AB273" s="117" t="s">
        <v>141</v>
      </c>
      <c r="AC273" s="117">
        <v>31.895399999999999</v>
      </c>
      <c r="AD273" s="119">
        <v>1952342.95</v>
      </c>
      <c r="AE273" s="119">
        <v>54173.7</v>
      </c>
      <c r="AF273" s="119">
        <v>2006516.65</v>
      </c>
    </row>
    <row r="274" spans="1:32">
      <c r="A274" s="117">
        <v>411030</v>
      </c>
      <c r="B274" s="117">
        <v>411117181</v>
      </c>
      <c r="D274" s="117">
        <v>430157769</v>
      </c>
      <c r="E274" s="117" t="s">
        <v>275</v>
      </c>
      <c r="F274" s="117" t="s">
        <v>135</v>
      </c>
      <c r="G274" s="117">
        <v>212076247</v>
      </c>
      <c r="H274" s="117">
        <v>310247991</v>
      </c>
      <c r="I274" s="117">
        <v>1200430</v>
      </c>
      <c r="J274" s="117">
        <v>1100017</v>
      </c>
      <c r="K274" s="117">
        <v>1100017</v>
      </c>
      <c r="L274" s="118" t="s">
        <v>169</v>
      </c>
      <c r="M274" s="118" t="s">
        <v>137</v>
      </c>
      <c r="N274" s="118" t="s">
        <v>146</v>
      </c>
      <c r="O274" s="118" t="s">
        <v>45</v>
      </c>
      <c r="U274" s="118">
        <v>5000587</v>
      </c>
      <c r="V274" s="118" t="s">
        <v>163</v>
      </c>
      <c r="W274" s="118" t="s">
        <v>217</v>
      </c>
      <c r="X274" s="118">
        <v>400</v>
      </c>
      <c r="Y274" s="119">
        <v>48580</v>
      </c>
      <c r="Z274" s="120">
        <v>1348</v>
      </c>
      <c r="AA274" s="119">
        <v>49928</v>
      </c>
      <c r="AB274" s="117" t="s">
        <v>141</v>
      </c>
      <c r="AC274" s="117">
        <v>31.895399999999999</v>
      </c>
      <c r="AD274" s="119">
        <v>1549478.53</v>
      </c>
      <c r="AE274" s="119">
        <v>42995</v>
      </c>
      <c r="AF274" s="119">
        <v>1592473.53</v>
      </c>
    </row>
    <row r="275" spans="1:32">
      <c r="A275" s="117">
        <v>411030</v>
      </c>
      <c r="B275" s="117">
        <v>411117182</v>
      </c>
      <c r="D275" s="117">
        <v>430157763</v>
      </c>
      <c r="E275" s="117" t="s">
        <v>275</v>
      </c>
      <c r="F275" s="117" t="s">
        <v>135</v>
      </c>
      <c r="G275" s="117">
        <v>212073509</v>
      </c>
      <c r="H275" s="117">
        <v>310247989</v>
      </c>
      <c r="I275" s="117">
        <v>1200504</v>
      </c>
      <c r="J275" s="117">
        <v>1100017</v>
      </c>
      <c r="K275" s="117">
        <v>1100017</v>
      </c>
      <c r="L275" s="118" t="s">
        <v>145</v>
      </c>
      <c r="M275" s="118" t="s">
        <v>137</v>
      </c>
      <c r="N275" s="118" t="s">
        <v>146</v>
      </c>
      <c r="O275" s="118" t="s">
        <v>45</v>
      </c>
      <c r="U275" s="118">
        <v>5000587</v>
      </c>
      <c r="V275" s="118" t="s">
        <v>163</v>
      </c>
      <c r="W275" s="118" t="s">
        <v>259</v>
      </c>
      <c r="X275" s="119">
        <v>1024</v>
      </c>
      <c r="Y275" s="119">
        <v>122624</v>
      </c>
      <c r="Z275" s="120">
        <v>4761.6000000000004</v>
      </c>
      <c r="AA275" s="119">
        <v>127385.60000000001</v>
      </c>
      <c r="AB275" s="117" t="s">
        <v>141</v>
      </c>
      <c r="AC275" s="117">
        <v>31.895399999999999</v>
      </c>
      <c r="AD275" s="119">
        <v>3911141.53</v>
      </c>
      <c r="AE275" s="119">
        <v>151873.14000000001</v>
      </c>
      <c r="AF275" s="119">
        <v>4063014.67</v>
      </c>
    </row>
    <row r="276" spans="1:32">
      <c r="A276" s="117">
        <v>411030</v>
      </c>
      <c r="B276" s="117">
        <v>411117204</v>
      </c>
      <c r="D276" s="117">
        <v>430157859</v>
      </c>
      <c r="E276" s="117" t="s">
        <v>279</v>
      </c>
      <c r="F276" s="117" t="s">
        <v>135</v>
      </c>
      <c r="G276" s="117">
        <v>212076687</v>
      </c>
      <c r="H276" s="117">
        <v>310248091</v>
      </c>
      <c r="I276" s="117">
        <v>1200536</v>
      </c>
      <c r="J276" s="117">
        <v>1100017</v>
      </c>
      <c r="K276" s="117">
        <v>1100017</v>
      </c>
      <c r="L276" s="118" t="s">
        <v>151</v>
      </c>
      <c r="M276" s="118" t="s">
        <v>137</v>
      </c>
      <c r="N276" s="118" t="s">
        <v>146</v>
      </c>
      <c r="O276" s="118" t="s">
        <v>45</v>
      </c>
      <c r="U276" s="118">
        <v>5000587</v>
      </c>
      <c r="V276" s="118" t="s">
        <v>163</v>
      </c>
      <c r="W276" s="118" t="s">
        <v>165</v>
      </c>
      <c r="X276" s="118">
        <v>50</v>
      </c>
      <c r="Y276" s="119">
        <v>19616.5</v>
      </c>
      <c r="Z276" s="120">
        <v>1408</v>
      </c>
      <c r="AA276" s="119">
        <v>21024.5</v>
      </c>
      <c r="AB276" s="117" t="s">
        <v>141</v>
      </c>
      <c r="AC276" s="117">
        <v>31.783200000000001</v>
      </c>
      <c r="AD276" s="119">
        <v>623475.14</v>
      </c>
      <c r="AE276" s="119">
        <v>44750.75</v>
      </c>
      <c r="AF276" s="119">
        <v>668225.89</v>
      </c>
    </row>
    <row r="277" spans="1:32">
      <c r="A277" s="117">
        <v>411030</v>
      </c>
      <c r="B277" s="117">
        <v>411117205</v>
      </c>
      <c r="D277" s="117">
        <v>430157860</v>
      </c>
      <c r="E277" s="117" t="s">
        <v>279</v>
      </c>
      <c r="F277" s="117" t="s">
        <v>135</v>
      </c>
      <c r="G277" s="117">
        <v>212076441</v>
      </c>
      <c r="H277" s="117">
        <v>310248092</v>
      </c>
      <c r="I277" s="117">
        <v>1200536</v>
      </c>
      <c r="J277" s="117">
        <v>1100017</v>
      </c>
      <c r="K277" s="117">
        <v>1100017</v>
      </c>
      <c r="L277" s="118" t="s">
        <v>151</v>
      </c>
      <c r="M277" s="118" t="s">
        <v>137</v>
      </c>
      <c r="N277" s="118" t="s">
        <v>146</v>
      </c>
      <c r="O277" s="118" t="s">
        <v>45</v>
      </c>
      <c r="U277" s="118">
        <v>5000587</v>
      </c>
      <c r="V277" s="118" t="s">
        <v>163</v>
      </c>
      <c r="W277" s="118" t="s">
        <v>167</v>
      </c>
      <c r="X277" s="118">
        <v>120</v>
      </c>
      <c r="Y277" s="119">
        <v>53120.4</v>
      </c>
      <c r="Z277" s="120">
        <v>2775.6</v>
      </c>
      <c r="AA277" s="119">
        <v>55896</v>
      </c>
      <c r="AB277" s="117" t="s">
        <v>141</v>
      </c>
      <c r="AC277" s="117">
        <v>31.783200000000001</v>
      </c>
      <c r="AD277" s="119">
        <v>1688336.3</v>
      </c>
      <c r="AE277" s="119">
        <v>88217.45</v>
      </c>
      <c r="AF277" s="119">
        <v>1776553.75</v>
      </c>
    </row>
    <row r="278" spans="1:32">
      <c r="A278" s="117">
        <v>411030</v>
      </c>
      <c r="B278" s="117">
        <v>411117206</v>
      </c>
      <c r="D278" s="117">
        <v>430157861</v>
      </c>
      <c r="E278" s="117" t="s">
        <v>279</v>
      </c>
      <c r="F278" s="117" t="s">
        <v>135</v>
      </c>
      <c r="G278" s="117">
        <v>212076541</v>
      </c>
      <c r="H278" s="117">
        <v>310248095</v>
      </c>
      <c r="I278" s="117">
        <v>1200504</v>
      </c>
      <c r="J278" s="117">
        <v>1100017</v>
      </c>
      <c r="K278" s="117">
        <v>1100017</v>
      </c>
      <c r="L278" s="118" t="s">
        <v>145</v>
      </c>
      <c r="M278" s="118" t="s">
        <v>137</v>
      </c>
      <c r="N278" s="118" t="s">
        <v>146</v>
      </c>
      <c r="O278" s="118" t="s">
        <v>45</v>
      </c>
      <c r="S278" s="118">
        <v>605114021006</v>
      </c>
      <c r="U278" s="118">
        <v>5000587</v>
      </c>
      <c r="V278" s="118" t="s">
        <v>163</v>
      </c>
      <c r="W278" s="118" t="s">
        <v>271</v>
      </c>
      <c r="X278" s="118">
        <v>12</v>
      </c>
      <c r="Y278" s="119">
        <v>2994.84</v>
      </c>
      <c r="Z278" s="121">
        <v>76.2</v>
      </c>
      <c r="AA278" s="119">
        <v>3071.04</v>
      </c>
      <c r="AB278" s="117" t="s">
        <v>141</v>
      </c>
      <c r="AC278" s="117">
        <v>31.783200000000001</v>
      </c>
      <c r="AD278" s="119">
        <v>95185.600000000006</v>
      </c>
      <c r="AE278" s="119">
        <v>2421.88</v>
      </c>
      <c r="AF278" s="119">
        <v>97607.48</v>
      </c>
    </row>
    <row r="279" spans="1:32">
      <c r="A279" s="117">
        <v>411030</v>
      </c>
      <c r="B279" s="117">
        <v>411117207</v>
      </c>
      <c r="D279" s="117">
        <v>430157862</v>
      </c>
      <c r="E279" s="117" t="s">
        <v>279</v>
      </c>
      <c r="F279" s="117" t="s">
        <v>135</v>
      </c>
      <c r="G279" s="117">
        <v>212076606</v>
      </c>
      <c r="H279" s="117">
        <v>310248074</v>
      </c>
      <c r="I279" s="117">
        <v>1200504</v>
      </c>
      <c r="J279" s="117">
        <v>1100017</v>
      </c>
      <c r="K279" s="117">
        <v>1100017</v>
      </c>
      <c r="L279" s="118" t="s">
        <v>145</v>
      </c>
      <c r="M279" s="118" t="s">
        <v>137</v>
      </c>
      <c r="N279" s="118" t="s">
        <v>146</v>
      </c>
      <c r="O279" s="118" t="s">
        <v>45</v>
      </c>
      <c r="U279" s="118">
        <v>5000587</v>
      </c>
      <c r="V279" s="118" t="s">
        <v>163</v>
      </c>
      <c r="W279" s="118" t="s">
        <v>265</v>
      </c>
      <c r="X279" s="118">
        <v>6</v>
      </c>
      <c r="Y279" s="118">
        <v>973.2</v>
      </c>
      <c r="Z279" s="121">
        <v>38.1</v>
      </c>
      <c r="AA279" s="119">
        <v>1011.3</v>
      </c>
      <c r="AB279" s="117" t="s">
        <v>141</v>
      </c>
      <c r="AC279" s="117">
        <v>31.783200000000001</v>
      </c>
      <c r="AD279" s="119">
        <v>30931.41</v>
      </c>
      <c r="AE279" s="119">
        <v>1210.94</v>
      </c>
      <c r="AF279" s="119">
        <v>32142.35</v>
      </c>
    </row>
    <row r="280" spans="1:32">
      <c r="A280" s="117">
        <v>411030</v>
      </c>
      <c r="B280" s="117">
        <v>411117208</v>
      </c>
      <c r="D280" s="117">
        <v>430157863</v>
      </c>
      <c r="E280" s="117" t="s">
        <v>279</v>
      </c>
      <c r="F280" s="117" t="s">
        <v>135</v>
      </c>
      <c r="G280" s="117">
        <v>212073509</v>
      </c>
      <c r="H280" s="117">
        <v>310248075</v>
      </c>
      <c r="I280" s="117">
        <v>1200504</v>
      </c>
      <c r="J280" s="117">
        <v>1100017</v>
      </c>
      <c r="K280" s="117">
        <v>1100017</v>
      </c>
      <c r="L280" s="118" t="s">
        <v>145</v>
      </c>
      <c r="M280" s="118" t="s">
        <v>137</v>
      </c>
      <c r="N280" s="118" t="s">
        <v>146</v>
      </c>
      <c r="O280" s="118" t="s">
        <v>45</v>
      </c>
      <c r="U280" s="118">
        <v>5000587</v>
      </c>
      <c r="V280" s="118" t="s">
        <v>163</v>
      </c>
      <c r="W280" s="118" t="s">
        <v>259</v>
      </c>
      <c r="X280" s="119">
        <v>2321</v>
      </c>
      <c r="Y280" s="119">
        <v>277939.75</v>
      </c>
      <c r="Z280" s="120">
        <v>10792.65</v>
      </c>
      <c r="AA280" s="119">
        <v>288732.40000000002</v>
      </c>
      <c r="AB280" s="117" t="s">
        <v>141</v>
      </c>
      <c r="AC280" s="117">
        <v>31.783200000000001</v>
      </c>
      <c r="AD280" s="119">
        <v>8833814.6600000001</v>
      </c>
      <c r="AE280" s="119">
        <v>343024.95</v>
      </c>
      <c r="AF280" s="119">
        <v>9176839.6199999992</v>
      </c>
    </row>
    <row r="281" spans="1:32">
      <c r="A281" s="117">
        <v>411030</v>
      </c>
      <c r="B281" s="117">
        <v>411117209</v>
      </c>
      <c r="D281" s="117">
        <v>430157864</v>
      </c>
      <c r="E281" s="117" t="s">
        <v>279</v>
      </c>
      <c r="F281" s="117" t="s">
        <v>135</v>
      </c>
      <c r="G281" s="117">
        <v>212076245</v>
      </c>
      <c r="H281" s="117">
        <v>310248079</v>
      </c>
      <c r="I281" s="117">
        <v>1200430</v>
      </c>
      <c r="J281" s="117">
        <v>1100017</v>
      </c>
      <c r="K281" s="117">
        <v>1100017</v>
      </c>
      <c r="L281" s="118" t="s">
        <v>169</v>
      </c>
      <c r="M281" s="118" t="s">
        <v>137</v>
      </c>
      <c r="N281" s="118" t="s">
        <v>146</v>
      </c>
      <c r="O281" s="118" t="s">
        <v>45</v>
      </c>
      <c r="U281" s="118">
        <v>5000587</v>
      </c>
      <c r="V281" s="118" t="s">
        <v>163</v>
      </c>
      <c r="W281" s="118" t="s">
        <v>171</v>
      </c>
      <c r="X281" s="118">
        <v>200</v>
      </c>
      <c r="Y281" s="119">
        <v>12200</v>
      </c>
      <c r="Z281" s="121">
        <v>650</v>
      </c>
      <c r="AA281" s="119">
        <v>12850</v>
      </c>
      <c r="AB281" s="117" t="s">
        <v>141</v>
      </c>
      <c r="AC281" s="117">
        <v>31.783200000000001</v>
      </c>
      <c r="AD281" s="119">
        <v>387755.04</v>
      </c>
      <c r="AE281" s="119">
        <v>20659.080000000002</v>
      </c>
      <c r="AF281" s="119">
        <v>408414.12</v>
      </c>
    </row>
    <row r="282" spans="1:32">
      <c r="A282" s="117">
        <v>411030</v>
      </c>
      <c r="B282" s="117">
        <v>411117210</v>
      </c>
      <c r="D282" s="117">
        <v>430157865</v>
      </c>
      <c r="E282" s="117" t="s">
        <v>279</v>
      </c>
      <c r="F282" s="117" t="s">
        <v>135</v>
      </c>
      <c r="G282" s="117">
        <v>212076442</v>
      </c>
      <c r="H282" s="117">
        <v>310248080</v>
      </c>
      <c r="I282" s="117">
        <v>1200430</v>
      </c>
      <c r="J282" s="117">
        <v>1100017</v>
      </c>
      <c r="K282" s="117">
        <v>1100017</v>
      </c>
      <c r="L282" s="118" t="s">
        <v>169</v>
      </c>
      <c r="M282" s="118" t="s">
        <v>137</v>
      </c>
      <c r="N282" s="118" t="s">
        <v>146</v>
      </c>
      <c r="O282" s="118" t="s">
        <v>45</v>
      </c>
      <c r="U282" s="118">
        <v>5000587</v>
      </c>
      <c r="V282" s="118" t="s">
        <v>163</v>
      </c>
      <c r="W282" s="118" t="s">
        <v>243</v>
      </c>
      <c r="X282" s="118">
        <v>703</v>
      </c>
      <c r="Y282" s="119">
        <v>47122.09</v>
      </c>
      <c r="Z282" s="120">
        <v>2284.75</v>
      </c>
      <c r="AA282" s="119">
        <v>49406.84</v>
      </c>
      <c r="AB282" s="117" t="s">
        <v>141</v>
      </c>
      <c r="AC282" s="117">
        <v>31.783200000000001</v>
      </c>
      <c r="AD282" s="119">
        <v>1497690.81</v>
      </c>
      <c r="AE282" s="119">
        <v>72616.67</v>
      </c>
      <c r="AF282" s="119">
        <v>1570307.48</v>
      </c>
    </row>
    <row r="283" spans="1:32">
      <c r="A283" s="117">
        <v>411030</v>
      </c>
      <c r="B283" s="117">
        <v>411117211</v>
      </c>
      <c r="D283" s="117">
        <v>430157866</v>
      </c>
      <c r="E283" s="117" t="s">
        <v>279</v>
      </c>
      <c r="F283" s="117" t="s">
        <v>135</v>
      </c>
      <c r="G283" s="117">
        <v>212076247</v>
      </c>
      <c r="H283" s="117">
        <v>310248081</v>
      </c>
      <c r="I283" s="117">
        <v>1200430</v>
      </c>
      <c r="J283" s="117">
        <v>1100017</v>
      </c>
      <c r="K283" s="117">
        <v>1100017</v>
      </c>
      <c r="L283" s="118" t="s">
        <v>169</v>
      </c>
      <c r="M283" s="118" t="s">
        <v>137</v>
      </c>
      <c r="N283" s="118" t="s">
        <v>146</v>
      </c>
      <c r="O283" s="118" t="s">
        <v>45</v>
      </c>
      <c r="U283" s="118">
        <v>5000587</v>
      </c>
      <c r="V283" s="118" t="s">
        <v>163</v>
      </c>
      <c r="W283" s="118" t="s">
        <v>217</v>
      </c>
      <c r="X283" s="118">
        <v>320</v>
      </c>
      <c r="Y283" s="119">
        <v>38864</v>
      </c>
      <c r="Z283" s="120">
        <v>1078.4000000000001</v>
      </c>
      <c r="AA283" s="119">
        <v>39942.400000000001</v>
      </c>
      <c r="AB283" s="117" t="s">
        <v>141</v>
      </c>
      <c r="AC283" s="117">
        <v>31.783200000000001</v>
      </c>
      <c r="AD283" s="119">
        <v>1235222.28</v>
      </c>
      <c r="AE283" s="119">
        <v>34275</v>
      </c>
      <c r="AF283" s="119">
        <v>1269497.29</v>
      </c>
    </row>
    <row r="284" spans="1:32">
      <c r="A284" s="117">
        <v>411030</v>
      </c>
      <c r="B284" s="117">
        <v>411117212</v>
      </c>
      <c r="D284" s="117">
        <v>430157867</v>
      </c>
      <c r="E284" s="117" t="s">
        <v>279</v>
      </c>
      <c r="F284" s="117" t="s">
        <v>135</v>
      </c>
      <c r="G284" s="117">
        <v>212076412</v>
      </c>
      <c r="H284" s="117">
        <v>310248082</v>
      </c>
      <c r="I284" s="117">
        <v>1200430</v>
      </c>
      <c r="J284" s="117">
        <v>1100017</v>
      </c>
      <c r="K284" s="117">
        <v>1100017</v>
      </c>
      <c r="L284" s="118" t="s">
        <v>169</v>
      </c>
      <c r="M284" s="118" t="s">
        <v>137</v>
      </c>
      <c r="N284" s="118" t="s">
        <v>146</v>
      </c>
      <c r="O284" s="118" t="s">
        <v>45</v>
      </c>
      <c r="U284" s="118">
        <v>5000587</v>
      </c>
      <c r="V284" s="118" t="s">
        <v>163</v>
      </c>
      <c r="W284" s="118" t="s">
        <v>217</v>
      </c>
      <c r="X284" s="118">
        <v>720</v>
      </c>
      <c r="Y284" s="119">
        <v>87444</v>
      </c>
      <c r="Z284" s="120">
        <v>2426.4</v>
      </c>
      <c r="AA284" s="119">
        <v>89870.399999999994</v>
      </c>
      <c r="AB284" s="117" t="s">
        <v>141</v>
      </c>
      <c r="AC284" s="117">
        <v>31.783200000000001</v>
      </c>
      <c r="AD284" s="119">
        <v>2779250.14</v>
      </c>
      <c r="AE284" s="119">
        <v>77118.759999999995</v>
      </c>
      <c r="AF284" s="119">
        <v>2856368.9</v>
      </c>
    </row>
    <row r="285" spans="1:32">
      <c r="A285" s="117">
        <v>411030</v>
      </c>
      <c r="B285" s="117">
        <v>411117213</v>
      </c>
      <c r="D285" s="117">
        <v>430157868</v>
      </c>
      <c r="E285" s="117" t="s">
        <v>279</v>
      </c>
      <c r="F285" s="117" t="s">
        <v>135</v>
      </c>
      <c r="G285" s="117">
        <v>212075859</v>
      </c>
      <c r="H285" s="117">
        <v>310248083</v>
      </c>
      <c r="I285" s="117">
        <v>1200430</v>
      </c>
      <c r="J285" s="117">
        <v>1100017</v>
      </c>
      <c r="K285" s="117">
        <v>1100017</v>
      </c>
      <c r="L285" s="118" t="s">
        <v>169</v>
      </c>
      <c r="M285" s="118" t="s">
        <v>137</v>
      </c>
      <c r="N285" s="118" t="s">
        <v>146</v>
      </c>
      <c r="O285" s="118" t="s">
        <v>45</v>
      </c>
      <c r="U285" s="118">
        <v>5000587</v>
      </c>
      <c r="V285" s="118" t="s">
        <v>163</v>
      </c>
      <c r="W285" s="118" t="s">
        <v>172</v>
      </c>
      <c r="X285" s="118">
        <v>300</v>
      </c>
      <c r="Y285" s="119">
        <v>96495</v>
      </c>
      <c r="Z285" s="120">
        <v>3885</v>
      </c>
      <c r="AA285" s="119">
        <v>100380</v>
      </c>
      <c r="AB285" s="117" t="s">
        <v>141</v>
      </c>
      <c r="AC285" s="117">
        <v>31.783200000000001</v>
      </c>
      <c r="AD285" s="119">
        <v>3066919.88</v>
      </c>
      <c r="AE285" s="119">
        <v>123477.73</v>
      </c>
      <c r="AF285" s="119">
        <v>3190397.62</v>
      </c>
    </row>
    <row r="286" spans="1:32">
      <c r="A286" s="117">
        <v>411030</v>
      </c>
      <c r="B286" s="117">
        <v>411117214</v>
      </c>
      <c r="D286" s="117">
        <v>430157869</v>
      </c>
      <c r="E286" s="117" t="s">
        <v>279</v>
      </c>
      <c r="F286" s="117" t="s">
        <v>135</v>
      </c>
      <c r="G286" s="117">
        <v>212076251</v>
      </c>
      <c r="H286" s="117">
        <v>310248076</v>
      </c>
      <c r="I286" s="117">
        <v>1200430</v>
      </c>
      <c r="J286" s="117">
        <v>1100017</v>
      </c>
      <c r="K286" s="117">
        <v>1100017</v>
      </c>
      <c r="L286" s="118" t="s">
        <v>169</v>
      </c>
      <c r="M286" s="118" t="s">
        <v>137</v>
      </c>
      <c r="N286" s="118" t="s">
        <v>146</v>
      </c>
      <c r="O286" s="118" t="s">
        <v>45</v>
      </c>
      <c r="U286" s="118">
        <v>5000587</v>
      </c>
      <c r="V286" s="118" t="s">
        <v>163</v>
      </c>
      <c r="W286" s="118" t="s">
        <v>173</v>
      </c>
      <c r="X286" s="118">
        <v>204</v>
      </c>
      <c r="Y286" s="119">
        <v>17238</v>
      </c>
      <c r="Z286" s="121">
        <v>469.2</v>
      </c>
      <c r="AA286" s="119">
        <v>17707.2</v>
      </c>
      <c r="AB286" s="117" t="s">
        <v>141</v>
      </c>
      <c r="AC286" s="117">
        <v>31.783200000000001</v>
      </c>
      <c r="AD286" s="119">
        <v>547878.80000000005</v>
      </c>
      <c r="AE286" s="119">
        <v>14912.68</v>
      </c>
      <c r="AF286" s="119">
        <v>562791.48</v>
      </c>
    </row>
    <row r="287" spans="1:32">
      <c r="A287" s="117">
        <v>411030</v>
      </c>
      <c r="B287" s="117">
        <v>411117215</v>
      </c>
      <c r="D287" s="117">
        <v>430157870</v>
      </c>
      <c r="E287" s="117" t="s">
        <v>279</v>
      </c>
      <c r="F287" s="117" t="s">
        <v>135</v>
      </c>
      <c r="G287" s="117">
        <v>212074320</v>
      </c>
      <c r="H287" s="117">
        <v>310248077</v>
      </c>
      <c r="I287" s="117">
        <v>1200430</v>
      </c>
      <c r="J287" s="117">
        <v>1100017</v>
      </c>
      <c r="K287" s="117">
        <v>1100017</v>
      </c>
      <c r="L287" s="118" t="s">
        <v>169</v>
      </c>
      <c r="M287" s="118" t="s">
        <v>137</v>
      </c>
      <c r="N287" s="118" t="s">
        <v>146</v>
      </c>
      <c r="O287" s="118" t="s">
        <v>45</v>
      </c>
      <c r="U287" s="118">
        <v>5000587</v>
      </c>
      <c r="V287" s="118" t="s">
        <v>163</v>
      </c>
      <c r="W287" s="118" t="s">
        <v>278</v>
      </c>
      <c r="X287" s="118">
        <v>4</v>
      </c>
      <c r="Y287" s="118">
        <v>282.8</v>
      </c>
      <c r="Z287" s="121">
        <v>6.88</v>
      </c>
      <c r="AA287" s="118">
        <v>289.68</v>
      </c>
      <c r="AB287" s="117" t="s">
        <v>141</v>
      </c>
      <c r="AC287" s="117">
        <v>31.783200000000001</v>
      </c>
      <c r="AD287" s="119">
        <v>8988.2900000000009</v>
      </c>
      <c r="AE287" s="118">
        <v>218.67</v>
      </c>
      <c r="AF287" s="119">
        <v>9206.9599999999991</v>
      </c>
    </row>
    <row r="288" spans="1:32">
      <c r="A288" s="117">
        <v>411030</v>
      </c>
      <c r="B288" s="117">
        <v>411117216</v>
      </c>
      <c r="D288" s="117">
        <v>430157871</v>
      </c>
      <c r="E288" s="117" t="s">
        <v>279</v>
      </c>
      <c r="F288" s="117" t="s">
        <v>135</v>
      </c>
      <c r="G288" s="117">
        <v>212075891</v>
      </c>
      <c r="H288" s="117">
        <v>310248078</v>
      </c>
      <c r="I288" s="117">
        <v>1200430</v>
      </c>
      <c r="J288" s="117">
        <v>1100017</v>
      </c>
      <c r="K288" s="117">
        <v>1100017</v>
      </c>
      <c r="L288" s="118" t="s">
        <v>169</v>
      </c>
      <c r="M288" s="118" t="s">
        <v>137</v>
      </c>
      <c r="N288" s="118" t="s">
        <v>146</v>
      </c>
      <c r="O288" s="118" t="s">
        <v>45</v>
      </c>
      <c r="U288" s="118">
        <v>5000587</v>
      </c>
      <c r="V288" s="118" t="s">
        <v>163</v>
      </c>
      <c r="W288" s="118" t="s">
        <v>170</v>
      </c>
      <c r="X288" s="118">
        <v>84</v>
      </c>
      <c r="Y288" s="119">
        <v>14474.04</v>
      </c>
      <c r="Z288" s="121">
        <v>283.08</v>
      </c>
      <c r="AA288" s="119">
        <v>14757.12</v>
      </c>
      <c r="AB288" s="117" t="s">
        <v>141</v>
      </c>
      <c r="AC288" s="117">
        <v>31.783200000000001</v>
      </c>
      <c r="AD288" s="119">
        <v>460031.31</v>
      </c>
      <c r="AE288" s="119">
        <v>8997.19</v>
      </c>
      <c r="AF288" s="119">
        <v>469028.5</v>
      </c>
    </row>
    <row r="289" spans="1:32">
      <c r="A289" s="117">
        <v>411030</v>
      </c>
      <c r="B289" s="117">
        <v>411117217</v>
      </c>
      <c r="D289" s="117">
        <v>430157872</v>
      </c>
      <c r="E289" s="117" t="s">
        <v>279</v>
      </c>
      <c r="F289" s="117" t="s">
        <v>135</v>
      </c>
      <c r="G289" s="117">
        <v>212076420</v>
      </c>
      <c r="H289" s="117">
        <v>310248084</v>
      </c>
      <c r="I289" s="117">
        <v>1200430</v>
      </c>
      <c r="J289" s="117">
        <v>1100017</v>
      </c>
      <c r="K289" s="117">
        <v>1100017</v>
      </c>
      <c r="L289" s="118" t="s">
        <v>169</v>
      </c>
      <c r="M289" s="118" t="s">
        <v>137</v>
      </c>
      <c r="N289" s="118" t="s">
        <v>146</v>
      </c>
      <c r="O289" s="118" t="s">
        <v>45</v>
      </c>
      <c r="U289" s="118">
        <v>5000587</v>
      </c>
      <c r="V289" s="118" t="s">
        <v>163</v>
      </c>
      <c r="W289" s="118" t="s">
        <v>176</v>
      </c>
      <c r="X289" s="118">
        <v>49</v>
      </c>
      <c r="Y289" s="119">
        <v>21550.2</v>
      </c>
      <c r="Z289" s="121">
        <v>142.1</v>
      </c>
      <c r="AA289" s="119">
        <v>21692.3</v>
      </c>
      <c r="AB289" s="117" t="s">
        <v>141</v>
      </c>
      <c r="AC289" s="117">
        <v>31.783200000000001</v>
      </c>
      <c r="AD289" s="119">
        <v>684934.32</v>
      </c>
      <c r="AE289" s="119">
        <v>4516.3900000000003</v>
      </c>
      <c r="AF289" s="119">
        <v>689450.71</v>
      </c>
    </row>
    <row r="290" spans="1:32">
      <c r="A290" s="117">
        <v>411030</v>
      </c>
      <c r="B290" s="117">
        <v>411117217</v>
      </c>
      <c r="D290" s="117">
        <v>430157872</v>
      </c>
      <c r="E290" s="117" t="s">
        <v>279</v>
      </c>
      <c r="F290" s="117" t="s">
        <v>135</v>
      </c>
      <c r="G290" s="117">
        <v>212076421</v>
      </c>
      <c r="H290" s="117">
        <v>310248085</v>
      </c>
      <c r="I290" s="117">
        <v>1200430</v>
      </c>
      <c r="J290" s="117">
        <v>1100017</v>
      </c>
      <c r="K290" s="117">
        <v>1100017</v>
      </c>
      <c r="L290" s="118" t="s">
        <v>169</v>
      </c>
      <c r="M290" s="118" t="s">
        <v>137</v>
      </c>
      <c r="N290" s="118" t="s">
        <v>146</v>
      </c>
      <c r="O290" s="118" t="s">
        <v>45</v>
      </c>
      <c r="U290" s="118">
        <v>5000587</v>
      </c>
      <c r="V290" s="118" t="s">
        <v>163</v>
      </c>
      <c r="W290" s="118" t="s">
        <v>176</v>
      </c>
      <c r="X290" s="118">
        <v>49</v>
      </c>
      <c r="Y290" s="119">
        <v>21550.2</v>
      </c>
      <c r="Z290" s="121">
        <v>142.1</v>
      </c>
      <c r="AA290" s="119">
        <v>21692.3</v>
      </c>
      <c r="AB290" s="117" t="s">
        <v>141</v>
      </c>
      <c r="AC290" s="117">
        <v>31.783200000000001</v>
      </c>
      <c r="AD290" s="119">
        <v>684934.32</v>
      </c>
      <c r="AE290" s="119">
        <v>4516.3900000000003</v>
      </c>
      <c r="AF290" s="119">
        <v>689450.71</v>
      </c>
    </row>
    <row r="291" spans="1:32">
      <c r="A291" s="117">
        <v>411030</v>
      </c>
      <c r="B291" s="117">
        <v>411117218</v>
      </c>
      <c r="D291" s="117">
        <v>430157873</v>
      </c>
      <c r="E291" s="117" t="s">
        <v>279</v>
      </c>
      <c r="F291" s="117" t="s">
        <v>135</v>
      </c>
      <c r="G291" s="117">
        <v>212076419</v>
      </c>
      <c r="H291" s="117">
        <v>310248086</v>
      </c>
      <c r="I291" s="117">
        <v>1200430</v>
      </c>
      <c r="J291" s="117">
        <v>1100017</v>
      </c>
      <c r="K291" s="117">
        <v>1100017</v>
      </c>
      <c r="L291" s="118" t="s">
        <v>169</v>
      </c>
      <c r="M291" s="118" t="s">
        <v>137</v>
      </c>
      <c r="N291" s="118" t="s">
        <v>146</v>
      </c>
      <c r="O291" s="118" t="s">
        <v>45</v>
      </c>
      <c r="U291" s="118">
        <v>5000587</v>
      </c>
      <c r="V291" s="118" t="s">
        <v>163</v>
      </c>
      <c r="W291" s="118" t="s">
        <v>175</v>
      </c>
      <c r="X291" s="118">
        <v>52</v>
      </c>
      <c r="Y291" s="119">
        <v>22869.599999999999</v>
      </c>
      <c r="Z291" s="121">
        <v>150.80000000000001</v>
      </c>
      <c r="AA291" s="119">
        <v>23020.400000000001</v>
      </c>
      <c r="AB291" s="117" t="s">
        <v>141</v>
      </c>
      <c r="AC291" s="117">
        <v>31.783200000000001</v>
      </c>
      <c r="AD291" s="119">
        <v>726869.07</v>
      </c>
      <c r="AE291" s="119">
        <v>4792.91</v>
      </c>
      <c r="AF291" s="119">
        <v>731661.98</v>
      </c>
    </row>
    <row r="292" spans="1:32">
      <c r="A292" s="117">
        <v>411030</v>
      </c>
      <c r="B292" s="117">
        <v>411117219</v>
      </c>
      <c r="D292" s="117">
        <v>430157874</v>
      </c>
      <c r="E292" s="117" t="s">
        <v>279</v>
      </c>
      <c r="F292" s="117" t="s">
        <v>135</v>
      </c>
      <c r="G292" s="117">
        <v>212075880</v>
      </c>
      <c r="H292" s="117">
        <v>310248093</v>
      </c>
      <c r="I292" s="117">
        <v>1200605</v>
      </c>
      <c r="J292" s="117">
        <v>1100017</v>
      </c>
      <c r="K292" s="117">
        <v>1100017</v>
      </c>
      <c r="L292" s="118" t="s">
        <v>136</v>
      </c>
      <c r="M292" s="118" t="s">
        <v>137</v>
      </c>
      <c r="N292" s="118" t="s">
        <v>146</v>
      </c>
      <c r="O292" s="118" t="s">
        <v>45</v>
      </c>
      <c r="U292" s="118">
        <v>2000010</v>
      </c>
      <c r="V292" s="118" t="s">
        <v>181</v>
      </c>
      <c r="W292" s="118" t="s">
        <v>214</v>
      </c>
      <c r="X292" s="118">
        <v>104</v>
      </c>
      <c r="Y292" s="119">
        <v>12431.12</v>
      </c>
      <c r="Z292" s="121">
        <v>350.48</v>
      </c>
      <c r="AA292" s="119">
        <v>12781.6</v>
      </c>
      <c r="AB292" s="117" t="s">
        <v>141</v>
      </c>
      <c r="AC292" s="117">
        <v>31.783200000000001</v>
      </c>
      <c r="AD292" s="119">
        <v>395100.77</v>
      </c>
      <c r="AE292" s="119">
        <v>11139.38</v>
      </c>
      <c r="AF292" s="119">
        <v>406240.15</v>
      </c>
    </row>
    <row r="293" spans="1:32">
      <c r="A293" s="117">
        <v>411030</v>
      </c>
      <c r="B293" s="117">
        <v>411117219</v>
      </c>
      <c r="D293" s="117">
        <v>430157874</v>
      </c>
      <c r="E293" s="117" t="s">
        <v>279</v>
      </c>
      <c r="F293" s="117" t="s">
        <v>135</v>
      </c>
      <c r="G293" s="117">
        <v>212076413</v>
      </c>
      <c r="H293" s="117">
        <v>310248094</v>
      </c>
      <c r="I293" s="117">
        <v>1200605</v>
      </c>
      <c r="J293" s="117">
        <v>1100017</v>
      </c>
      <c r="K293" s="117">
        <v>1100017</v>
      </c>
      <c r="L293" s="118" t="s">
        <v>136</v>
      </c>
      <c r="M293" s="118" t="s">
        <v>137</v>
      </c>
      <c r="N293" s="118" t="s">
        <v>146</v>
      </c>
      <c r="O293" s="118" t="s">
        <v>45</v>
      </c>
      <c r="U293" s="118">
        <v>2000010</v>
      </c>
      <c r="V293" s="118" t="s">
        <v>181</v>
      </c>
      <c r="W293" s="118" t="s">
        <v>214</v>
      </c>
      <c r="X293" s="118">
        <v>457</v>
      </c>
      <c r="Y293" s="119">
        <v>54625.21</v>
      </c>
      <c r="Z293" s="120">
        <v>1540.09</v>
      </c>
      <c r="AA293" s="119">
        <v>56165.3</v>
      </c>
      <c r="AB293" s="117" t="s">
        <v>141</v>
      </c>
      <c r="AC293" s="117">
        <v>31.783200000000001</v>
      </c>
      <c r="AD293" s="119">
        <v>1736163.97</v>
      </c>
      <c r="AE293" s="119">
        <v>48948.99</v>
      </c>
      <c r="AF293" s="119">
        <v>1785112.96</v>
      </c>
    </row>
    <row r="294" spans="1:32">
      <c r="A294" s="117">
        <v>411030</v>
      </c>
      <c r="B294" s="117">
        <v>411117220</v>
      </c>
      <c r="D294" s="117">
        <v>430157875</v>
      </c>
      <c r="E294" s="117" t="s">
        <v>279</v>
      </c>
      <c r="F294" s="117" t="s">
        <v>135</v>
      </c>
      <c r="G294" s="117">
        <v>212076686</v>
      </c>
      <c r="H294" s="117">
        <v>310248087</v>
      </c>
      <c r="I294" s="117">
        <v>1200555</v>
      </c>
      <c r="J294" s="117">
        <v>1100017</v>
      </c>
      <c r="K294" s="118">
        <v>1100017</v>
      </c>
      <c r="L294" s="118" t="s">
        <v>136</v>
      </c>
      <c r="M294" s="118" t="s">
        <v>137</v>
      </c>
      <c r="N294" s="118" t="s">
        <v>146</v>
      </c>
      <c r="O294" s="118" t="s">
        <v>45</v>
      </c>
      <c r="U294" s="118">
        <v>2000010</v>
      </c>
      <c r="V294" s="118" t="s">
        <v>181</v>
      </c>
      <c r="W294" s="118" t="s">
        <v>280</v>
      </c>
      <c r="X294" s="118">
        <v>72</v>
      </c>
      <c r="Y294" s="119">
        <v>12941.28</v>
      </c>
      <c r="Z294" s="121">
        <v>242.64</v>
      </c>
      <c r="AA294" s="119">
        <v>13183.92</v>
      </c>
      <c r="AB294" s="117" t="s">
        <v>141</v>
      </c>
      <c r="AC294" s="117">
        <v>31.783200000000001</v>
      </c>
      <c r="AD294" s="119">
        <v>411315.29</v>
      </c>
      <c r="AE294" s="119">
        <v>7711.88</v>
      </c>
      <c r="AF294" s="119">
        <v>419027.17</v>
      </c>
    </row>
    <row r="295" spans="1:32">
      <c r="A295" s="117">
        <v>411030</v>
      </c>
      <c r="B295" s="117">
        <v>411117221</v>
      </c>
      <c r="D295" s="117">
        <v>430157877</v>
      </c>
      <c r="E295" s="117" t="s">
        <v>279</v>
      </c>
      <c r="F295" s="117" t="s">
        <v>135</v>
      </c>
      <c r="G295" s="117">
        <v>212075232</v>
      </c>
      <c r="H295" s="117">
        <v>310248089</v>
      </c>
      <c r="I295" s="117">
        <v>1200555</v>
      </c>
      <c r="J295" s="117">
        <v>1100017</v>
      </c>
      <c r="K295" s="117">
        <v>1100017</v>
      </c>
      <c r="L295" s="118" t="s">
        <v>136</v>
      </c>
      <c r="M295" s="118" t="s">
        <v>137</v>
      </c>
      <c r="N295" s="118" t="s">
        <v>146</v>
      </c>
      <c r="O295" s="118" t="s">
        <v>45</v>
      </c>
      <c r="U295" s="118">
        <v>2000010</v>
      </c>
      <c r="V295" s="118" t="s">
        <v>181</v>
      </c>
      <c r="W295" s="118" t="s">
        <v>172</v>
      </c>
      <c r="X295" s="118">
        <v>200</v>
      </c>
      <c r="Y295" s="119">
        <v>64330</v>
      </c>
      <c r="Z295" s="120">
        <v>2590</v>
      </c>
      <c r="AA295" s="119">
        <v>66920</v>
      </c>
      <c r="AB295" s="117" t="s">
        <v>141</v>
      </c>
      <c r="AC295" s="117">
        <v>31.783200000000001</v>
      </c>
      <c r="AD295" s="119">
        <v>2044613.26</v>
      </c>
      <c r="AE295" s="119">
        <v>82318.490000000005</v>
      </c>
      <c r="AF295" s="119">
        <v>2126931.7400000002</v>
      </c>
    </row>
    <row r="296" spans="1:32">
      <c r="A296" s="117">
        <v>411030</v>
      </c>
      <c r="B296" s="117">
        <v>411117221</v>
      </c>
      <c r="D296" s="117">
        <v>430157877</v>
      </c>
      <c r="E296" s="117" t="s">
        <v>279</v>
      </c>
      <c r="F296" s="117" t="s">
        <v>135</v>
      </c>
      <c r="G296" s="117">
        <v>212076095</v>
      </c>
      <c r="H296" s="117">
        <v>310248090</v>
      </c>
      <c r="I296" s="117">
        <v>1200555</v>
      </c>
      <c r="J296" s="117">
        <v>1100017</v>
      </c>
      <c r="K296" s="117">
        <v>1100017</v>
      </c>
      <c r="L296" s="118" t="s">
        <v>136</v>
      </c>
      <c r="M296" s="118" t="s">
        <v>137</v>
      </c>
      <c r="N296" s="118" t="s">
        <v>146</v>
      </c>
      <c r="O296" s="118" t="s">
        <v>45</v>
      </c>
      <c r="U296" s="118">
        <v>2000010</v>
      </c>
      <c r="V296" s="118" t="s">
        <v>181</v>
      </c>
      <c r="W296" s="118" t="s">
        <v>172</v>
      </c>
      <c r="X296" s="118">
        <v>200</v>
      </c>
      <c r="Y296" s="119">
        <v>64330</v>
      </c>
      <c r="Z296" s="120">
        <v>2590</v>
      </c>
      <c r="AA296" s="119">
        <v>66920</v>
      </c>
      <c r="AB296" s="117" t="s">
        <v>141</v>
      </c>
      <c r="AC296" s="117">
        <v>31.783200000000001</v>
      </c>
      <c r="AD296" s="119">
        <v>2044613.26</v>
      </c>
      <c r="AE296" s="119">
        <v>82318.490000000005</v>
      </c>
      <c r="AF296" s="119">
        <v>2126931.7400000002</v>
      </c>
    </row>
    <row r="297" spans="1:32">
      <c r="A297" s="117">
        <v>411030</v>
      </c>
      <c r="B297" s="117">
        <v>411117283</v>
      </c>
      <c r="D297" s="117">
        <v>430158006</v>
      </c>
      <c r="E297" s="117" t="s">
        <v>281</v>
      </c>
      <c r="F297" s="117" t="s">
        <v>135</v>
      </c>
      <c r="G297" s="117">
        <v>212076166</v>
      </c>
      <c r="H297" s="117">
        <v>310248344</v>
      </c>
      <c r="I297" s="117">
        <v>1100100</v>
      </c>
      <c r="J297" s="117">
        <v>1300098</v>
      </c>
      <c r="K297" s="117">
        <v>1100100</v>
      </c>
      <c r="L297" s="118" t="s">
        <v>196</v>
      </c>
      <c r="M297" s="118" t="s">
        <v>137</v>
      </c>
      <c r="N297" s="118" t="s">
        <v>146</v>
      </c>
      <c r="O297" s="118" t="s">
        <v>49</v>
      </c>
      <c r="S297" s="118" t="s">
        <v>282</v>
      </c>
      <c r="U297" s="118">
        <v>2000007</v>
      </c>
      <c r="V297" s="118" t="s">
        <v>157</v>
      </c>
      <c r="W297" s="118" t="s">
        <v>205</v>
      </c>
      <c r="X297" s="118">
        <v>120</v>
      </c>
      <c r="Y297" s="119">
        <v>17959.2</v>
      </c>
      <c r="Z297" s="121">
        <v>570</v>
      </c>
      <c r="AA297" s="119">
        <v>18529.2</v>
      </c>
      <c r="AB297" s="117" t="s">
        <v>141</v>
      </c>
      <c r="AC297" s="117">
        <v>31.764299999999999</v>
      </c>
      <c r="AD297" s="119">
        <v>570461.42000000004</v>
      </c>
      <c r="AE297" s="119">
        <v>18105.650000000001</v>
      </c>
      <c r="AF297" s="119">
        <v>588567.06999999995</v>
      </c>
    </row>
    <row r="298" spans="1:32">
      <c r="A298" s="117">
        <v>411030</v>
      </c>
      <c r="B298" s="117">
        <v>411117333</v>
      </c>
      <c r="D298" s="117">
        <v>430158061</v>
      </c>
      <c r="E298" s="117" t="s">
        <v>283</v>
      </c>
      <c r="F298" s="117" t="s">
        <v>135</v>
      </c>
      <c r="G298" s="117">
        <v>212076541</v>
      </c>
      <c r="H298" s="117">
        <v>310248508</v>
      </c>
      <c r="I298" s="117">
        <v>1200504</v>
      </c>
      <c r="J298" s="117">
        <v>1100017</v>
      </c>
      <c r="K298" s="117">
        <v>1100017</v>
      </c>
      <c r="L298" s="118" t="s">
        <v>145</v>
      </c>
      <c r="M298" s="118" t="s">
        <v>137</v>
      </c>
      <c r="N298" s="118" t="s">
        <v>146</v>
      </c>
      <c r="O298" s="118" t="s">
        <v>45</v>
      </c>
      <c r="U298" s="118">
        <v>5000587</v>
      </c>
      <c r="V298" s="118" t="s">
        <v>163</v>
      </c>
      <c r="W298" s="118" t="s">
        <v>271</v>
      </c>
      <c r="X298" s="118">
        <v>18</v>
      </c>
      <c r="Y298" s="119">
        <v>4492.26</v>
      </c>
      <c r="Z298" s="121">
        <v>114.3</v>
      </c>
      <c r="AA298" s="119">
        <v>4606.5600000000004</v>
      </c>
      <c r="AB298" s="117" t="s">
        <v>141</v>
      </c>
      <c r="AC298" s="117">
        <v>31.730399999999999</v>
      </c>
      <c r="AD298" s="119">
        <v>142541.21</v>
      </c>
      <c r="AE298" s="119">
        <v>3626.78</v>
      </c>
      <c r="AF298" s="119">
        <v>146167.99</v>
      </c>
    </row>
    <row r="299" spans="1:32">
      <c r="A299" s="117">
        <v>411030</v>
      </c>
      <c r="B299" s="117">
        <v>411117336</v>
      </c>
      <c r="D299" s="117">
        <v>430158099</v>
      </c>
      <c r="E299" s="117" t="s">
        <v>283</v>
      </c>
      <c r="F299" s="117" t="s">
        <v>135</v>
      </c>
      <c r="G299" s="117">
        <v>212076006</v>
      </c>
      <c r="H299" s="117">
        <v>310248369</v>
      </c>
      <c r="I299" s="117">
        <v>1200342</v>
      </c>
      <c r="J299" s="117">
        <v>1300120</v>
      </c>
      <c r="K299" s="117">
        <v>1100137</v>
      </c>
      <c r="L299" s="118" t="s">
        <v>227</v>
      </c>
      <c r="M299" s="118" t="s">
        <v>137</v>
      </c>
      <c r="N299" s="118" t="s">
        <v>146</v>
      </c>
      <c r="O299" s="118" t="s">
        <v>49</v>
      </c>
      <c r="S299" s="118">
        <v>5199357553</v>
      </c>
      <c r="U299" s="118">
        <v>5000142</v>
      </c>
      <c r="V299" s="118" t="s">
        <v>148</v>
      </c>
      <c r="W299" s="118" t="s">
        <v>228</v>
      </c>
      <c r="X299" s="118">
        <v>500</v>
      </c>
      <c r="Y299" s="119">
        <v>30905</v>
      </c>
      <c r="Z299" s="120">
        <v>2955</v>
      </c>
      <c r="AA299" s="119">
        <v>33860</v>
      </c>
      <c r="AB299" s="117" t="s">
        <v>141</v>
      </c>
      <c r="AC299" s="117">
        <v>31.730399999999999</v>
      </c>
      <c r="AD299" s="119">
        <v>980628.01</v>
      </c>
      <c r="AE299" s="119">
        <v>93763.33</v>
      </c>
      <c r="AF299" s="119">
        <v>1074391.3400000001</v>
      </c>
    </row>
    <row r="300" spans="1:32">
      <c r="A300" s="117">
        <v>411030</v>
      </c>
      <c r="B300" s="117">
        <v>411117423</v>
      </c>
      <c r="D300" s="117">
        <v>430158106</v>
      </c>
      <c r="E300" s="117" t="s">
        <v>284</v>
      </c>
      <c r="F300" s="117" t="s">
        <v>135</v>
      </c>
      <c r="G300" s="117">
        <v>212073572</v>
      </c>
      <c r="H300" s="117">
        <v>310248429</v>
      </c>
      <c r="I300" s="117">
        <v>1200179</v>
      </c>
      <c r="J300" s="117">
        <v>1300087</v>
      </c>
      <c r="K300" s="117">
        <v>1100080</v>
      </c>
      <c r="L300" s="118" t="s">
        <v>184</v>
      </c>
      <c r="M300" s="118" t="s">
        <v>137</v>
      </c>
      <c r="N300" s="118" t="s">
        <v>146</v>
      </c>
      <c r="O300" s="118" t="s">
        <v>49</v>
      </c>
      <c r="S300" s="118" t="s">
        <v>282</v>
      </c>
      <c r="U300" s="118">
        <v>2000007</v>
      </c>
      <c r="V300" s="118" t="s">
        <v>157</v>
      </c>
      <c r="W300" s="118" t="s">
        <v>233</v>
      </c>
      <c r="X300" s="119">
        <v>1920</v>
      </c>
      <c r="Y300" s="119">
        <v>9888</v>
      </c>
      <c r="Z300" s="120">
        <v>1228.8</v>
      </c>
      <c r="AA300" s="119">
        <v>11116.8</v>
      </c>
      <c r="AB300" s="117" t="s">
        <v>141</v>
      </c>
      <c r="AC300" s="117">
        <v>31.730399999999999</v>
      </c>
      <c r="AD300" s="119">
        <v>313750.2</v>
      </c>
      <c r="AE300" s="119">
        <v>38990.32</v>
      </c>
      <c r="AF300" s="119">
        <v>352740.51</v>
      </c>
    </row>
    <row r="301" spans="1:32">
      <c r="A301" s="117">
        <v>411030</v>
      </c>
      <c r="B301" s="117">
        <v>411117424</v>
      </c>
      <c r="D301" s="117">
        <v>430158107</v>
      </c>
      <c r="E301" s="117" t="s">
        <v>284</v>
      </c>
      <c r="F301" s="117" t="s">
        <v>135</v>
      </c>
      <c r="G301" s="117">
        <v>212074201</v>
      </c>
      <c r="H301" s="117">
        <v>310248430</v>
      </c>
      <c r="I301" s="117">
        <v>1200179</v>
      </c>
      <c r="J301" s="117">
        <v>1300087</v>
      </c>
      <c r="K301" s="117">
        <v>1100080</v>
      </c>
      <c r="L301" s="118" t="s">
        <v>184</v>
      </c>
      <c r="M301" s="118" t="s">
        <v>137</v>
      </c>
      <c r="N301" s="118" t="s">
        <v>146</v>
      </c>
      <c r="O301" s="118" t="s">
        <v>49</v>
      </c>
      <c r="S301" s="118" t="s">
        <v>282</v>
      </c>
      <c r="U301" s="118">
        <v>2000007</v>
      </c>
      <c r="V301" s="118" t="s">
        <v>157</v>
      </c>
      <c r="W301" s="118" t="s">
        <v>231</v>
      </c>
      <c r="X301" s="119">
        <v>2640</v>
      </c>
      <c r="Y301" s="119">
        <v>5280</v>
      </c>
      <c r="Z301" s="120">
        <v>2877.6</v>
      </c>
      <c r="AA301" s="119">
        <v>8157.6</v>
      </c>
      <c r="AB301" s="117" t="s">
        <v>141</v>
      </c>
      <c r="AC301" s="117">
        <v>31.730399999999999</v>
      </c>
      <c r="AD301" s="119">
        <v>167536.51</v>
      </c>
      <c r="AE301" s="119">
        <v>91307.4</v>
      </c>
      <c r="AF301" s="119">
        <v>258843.91</v>
      </c>
    </row>
    <row r="302" spans="1:32">
      <c r="A302" s="117">
        <v>411030</v>
      </c>
      <c r="B302" s="117">
        <v>411117425</v>
      </c>
      <c r="D302" s="117">
        <v>430158108</v>
      </c>
      <c r="E302" s="117" t="s">
        <v>284</v>
      </c>
      <c r="F302" s="117" t="s">
        <v>135</v>
      </c>
      <c r="G302" s="117">
        <v>212074546</v>
      </c>
      <c r="H302" s="117">
        <v>310248431</v>
      </c>
      <c r="I302" s="117">
        <v>1200179</v>
      </c>
      <c r="J302" s="117">
        <v>1300087</v>
      </c>
      <c r="K302" s="117">
        <v>1100080</v>
      </c>
      <c r="L302" s="118" t="s">
        <v>184</v>
      </c>
      <c r="M302" s="118" t="s">
        <v>137</v>
      </c>
      <c r="N302" s="118" t="s">
        <v>146</v>
      </c>
      <c r="O302" s="118" t="s">
        <v>49</v>
      </c>
      <c r="S302" s="118" t="s">
        <v>282</v>
      </c>
      <c r="U302" s="118">
        <v>2000007</v>
      </c>
      <c r="V302" s="118" t="s">
        <v>157</v>
      </c>
      <c r="W302" s="118" t="s">
        <v>285</v>
      </c>
      <c r="X302" s="118">
        <v>208</v>
      </c>
      <c r="Y302" s="118">
        <v>780</v>
      </c>
      <c r="Z302" s="121">
        <v>41.6</v>
      </c>
      <c r="AA302" s="118">
        <v>821.6</v>
      </c>
      <c r="AB302" s="117" t="s">
        <v>141</v>
      </c>
      <c r="AC302" s="117">
        <v>31.730399999999999</v>
      </c>
      <c r="AD302" s="119">
        <v>24749.71</v>
      </c>
      <c r="AE302" s="119">
        <v>1319.98</v>
      </c>
      <c r="AF302" s="119">
        <v>26069.7</v>
      </c>
    </row>
    <row r="303" spans="1:32">
      <c r="A303" s="117">
        <v>411030</v>
      </c>
      <c r="B303" s="117">
        <v>411117426</v>
      </c>
      <c r="D303" s="117">
        <v>430158109</v>
      </c>
      <c r="E303" s="117" t="s">
        <v>284</v>
      </c>
      <c r="F303" s="117" t="s">
        <v>135</v>
      </c>
      <c r="G303" s="117">
        <v>212072322</v>
      </c>
      <c r="H303" s="117">
        <v>310248428</v>
      </c>
      <c r="I303" s="117">
        <v>1200179</v>
      </c>
      <c r="J303" s="117">
        <v>1300087</v>
      </c>
      <c r="K303" s="117">
        <v>1100080</v>
      </c>
      <c r="L303" s="118" t="s">
        <v>184</v>
      </c>
      <c r="M303" s="118" t="s">
        <v>137</v>
      </c>
      <c r="N303" s="118" t="s">
        <v>146</v>
      </c>
      <c r="O303" s="118" t="s">
        <v>49</v>
      </c>
      <c r="S303" s="118" t="s">
        <v>282</v>
      </c>
      <c r="U303" s="118">
        <v>2000007</v>
      </c>
      <c r="V303" s="118" t="s">
        <v>157</v>
      </c>
      <c r="W303" s="118" t="s">
        <v>188</v>
      </c>
      <c r="X303" s="119">
        <v>1050</v>
      </c>
      <c r="Y303" s="119">
        <v>4431</v>
      </c>
      <c r="Z303" s="120">
        <v>1249.5</v>
      </c>
      <c r="AA303" s="119">
        <v>5680.5</v>
      </c>
      <c r="AB303" s="117" t="s">
        <v>141</v>
      </c>
      <c r="AC303" s="117">
        <v>31.730399999999999</v>
      </c>
      <c r="AD303" s="119">
        <v>140597.4</v>
      </c>
      <c r="AE303" s="119">
        <v>39647.129999999997</v>
      </c>
      <c r="AF303" s="119">
        <v>180244.54</v>
      </c>
    </row>
    <row r="304" spans="1:32">
      <c r="A304" s="117">
        <v>411030</v>
      </c>
      <c r="B304" s="117">
        <v>411117427</v>
      </c>
      <c r="D304" s="117">
        <v>430158110</v>
      </c>
      <c r="E304" s="117" t="s">
        <v>284</v>
      </c>
      <c r="F304" s="117" t="s">
        <v>135</v>
      </c>
      <c r="G304" s="117">
        <v>212075268</v>
      </c>
      <c r="H304" s="117">
        <v>310248432</v>
      </c>
      <c r="I304" s="117">
        <v>1200179</v>
      </c>
      <c r="J304" s="117">
        <v>1300087</v>
      </c>
      <c r="K304" s="117">
        <v>1100080</v>
      </c>
      <c r="L304" s="118" t="s">
        <v>184</v>
      </c>
      <c r="M304" s="118" t="s">
        <v>137</v>
      </c>
      <c r="N304" s="118" t="s">
        <v>146</v>
      </c>
      <c r="O304" s="118" t="s">
        <v>49</v>
      </c>
      <c r="S304" s="118" t="s">
        <v>282</v>
      </c>
      <c r="U304" s="118">
        <v>2000007</v>
      </c>
      <c r="V304" s="118" t="s">
        <v>157</v>
      </c>
      <c r="W304" s="118" t="s">
        <v>194</v>
      </c>
      <c r="X304" s="119">
        <v>32400</v>
      </c>
      <c r="Y304" s="119">
        <v>61884</v>
      </c>
      <c r="Z304" s="120">
        <v>1944</v>
      </c>
      <c r="AA304" s="119">
        <v>63828</v>
      </c>
      <c r="AB304" s="117" t="s">
        <v>141</v>
      </c>
      <c r="AC304" s="117">
        <v>31.730399999999999</v>
      </c>
      <c r="AD304" s="119">
        <v>1963604.07</v>
      </c>
      <c r="AE304" s="119">
        <v>61683.9</v>
      </c>
      <c r="AF304" s="119">
        <v>2025287.97</v>
      </c>
    </row>
    <row r="305" spans="1:32">
      <c r="A305" s="117">
        <v>411030</v>
      </c>
      <c r="B305" s="117">
        <v>411117428</v>
      </c>
      <c r="D305" s="117">
        <v>430158111</v>
      </c>
      <c r="E305" s="117" t="s">
        <v>284</v>
      </c>
      <c r="F305" s="117" t="s">
        <v>135</v>
      </c>
      <c r="G305" s="117">
        <v>212075275</v>
      </c>
      <c r="H305" s="117">
        <v>310248433</v>
      </c>
      <c r="I305" s="117">
        <v>1200179</v>
      </c>
      <c r="J305" s="117">
        <v>1300087</v>
      </c>
      <c r="K305" s="117">
        <v>1100080</v>
      </c>
      <c r="L305" s="118" t="s">
        <v>184</v>
      </c>
      <c r="M305" s="118" t="s">
        <v>137</v>
      </c>
      <c r="N305" s="118" t="s">
        <v>146</v>
      </c>
      <c r="O305" s="118" t="s">
        <v>49</v>
      </c>
      <c r="S305" s="118" t="s">
        <v>282</v>
      </c>
      <c r="U305" s="118">
        <v>2000007</v>
      </c>
      <c r="V305" s="118" t="s">
        <v>157</v>
      </c>
      <c r="W305" s="118" t="s">
        <v>195</v>
      </c>
      <c r="X305" s="119">
        <v>3600</v>
      </c>
      <c r="Y305" s="119">
        <v>7308</v>
      </c>
      <c r="Z305" s="121">
        <v>216</v>
      </c>
      <c r="AA305" s="119">
        <v>7524</v>
      </c>
      <c r="AB305" s="117" t="s">
        <v>141</v>
      </c>
      <c r="AC305" s="117">
        <v>31.730399999999999</v>
      </c>
      <c r="AD305" s="119">
        <v>231885.76</v>
      </c>
      <c r="AE305" s="119">
        <v>6853.77</v>
      </c>
      <c r="AF305" s="119">
        <v>238739.53</v>
      </c>
    </row>
    <row r="306" spans="1:32">
      <c r="A306" s="117">
        <v>411030</v>
      </c>
      <c r="B306" s="117">
        <v>411117429</v>
      </c>
      <c r="D306" s="117">
        <v>430158112</v>
      </c>
      <c r="E306" s="117" t="s">
        <v>284</v>
      </c>
      <c r="F306" s="117" t="s">
        <v>135</v>
      </c>
      <c r="G306" s="117">
        <v>212075501</v>
      </c>
      <c r="H306" s="117">
        <v>310248434</v>
      </c>
      <c r="I306" s="117">
        <v>1200179</v>
      </c>
      <c r="J306" s="117">
        <v>1300087</v>
      </c>
      <c r="K306" s="117">
        <v>1100080</v>
      </c>
      <c r="L306" s="118" t="s">
        <v>184</v>
      </c>
      <c r="M306" s="118" t="s">
        <v>137</v>
      </c>
      <c r="N306" s="118" t="s">
        <v>146</v>
      </c>
      <c r="O306" s="118" t="s">
        <v>49</v>
      </c>
      <c r="S306" s="118" t="s">
        <v>282</v>
      </c>
      <c r="U306" s="118">
        <v>2000007</v>
      </c>
      <c r="V306" s="118" t="s">
        <v>157</v>
      </c>
      <c r="W306" s="118" t="s">
        <v>191</v>
      </c>
      <c r="X306" s="119">
        <v>2400</v>
      </c>
      <c r="Y306" s="119">
        <v>5016</v>
      </c>
      <c r="Z306" s="121">
        <v>144</v>
      </c>
      <c r="AA306" s="119">
        <v>5160</v>
      </c>
      <c r="AB306" s="117" t="s">
        <v>141</v>
      </c>
      <c r="AC306" s="117">
        <v>31.730399999999999</v>
      </c>
      <c r="AD306" s="119">
        <v>159159.69</v>
      </c>
      <c r="AE306" s="119">
        <v>4569.18</v>
      </c>
      <c r="AF306" s="119">
        <v>163728.85999999999</v>
      </c>
    </row>
    <row r="307" spans="1:32">
      <c r="A307" s="117">
        <v>411030</v>
      </c>
      <c r="B307" s="117">
        <v>411117453</v>
      </c>
      <c r="D307" s="117">
        <v>430158175</v>
      </c>
      <c r="E307" s="117" t="s">
        <v>284</v>
      </c>
      <c r="F307" s="117" t="s">
        <v>135</v>
      </c>
      <c r="G307" s="117">
        <v>212073280</v>
      </c>
      <c r="H307" s="117">
        <v>310248417</v>
      </c>
      <c r="I307" s="117">
        <v>1200281</v>
      </c>
      <c r="J307" s="117">
        <v>1100090</v>
      </c>
      <c r="K307" s="117">
        <v>1100090</v>
      </c>
      <c r="L307" s="118" t="s">
        <v>210</v>
      </c>
      <c r="M307" s="118" t="s">
        <v>137</v>
      </c>
      <c r="N307" s="118" t="s">
        <v>146</v>
      </c>
      <c r="O307" s="118" t="s">
        <v>53</v>
      </c>
      <c r="S307" s="118">
        <v>5199342923</v>
      </c>
      <c r="U307" s="118">
        <v>5000142</v>
      </c>
      <c r="V307" s="118" t="s">
        <v>148</v>
      </c>
      <c r="W307" s="118" t="s">
        <v>286</v>
      </c>
      <c r="X307" s="119">
        <v>4160</v>
      </c>
      <c r="Y307" s="119">
        <v>2075.84</v>
      </c>
      <c r="Z307" s="121">
        <v>58.24</v>
      </c>
      <c r="AA307" s="119">
        <v>2134.08</v>
      </c>
      <c r="AB307" s="117" t="s">
        <v>141</v>
      </c>
      <c r="AC307" s="117">
        <v>31.730399999999999</v>
      </c>
      <c r="AD307" s="119">
        <v>65867.23</v>
      </c>
      <c r="AE307" s="119">
        <v>1847.98</v>
      </c>
      <c r="AF307" s="119">
        <v>67715.210000000006</v>
      </c>
    </row>
    <row r="308" spans="1:32">
      <c r="A308" s="117">
        <v>411030</v>
      </c>
      <c r="B308" s="117">
        <v>411117453</v>
      </c>
      <c r="D308" s="117">
        <v>430158175</v>
      </c>
      <c r="E308" s="117" t="s">
        <v>284</v>
      </c>
      <c r="F308" s="117" t="s">
        <v>135</v>
      </c>
      <c r="G308" s="117">
        <v>212074992</v>
      </c>
      <c r="H308" s="117">
        <v>310248517</v>
      </c>
      <c r="I308" s="117">
        <v>1200281</v>
      </c>
      <c r="J308" s="117">
        <v>1100090</v>
      </c>
      <c r="K308" s="117">
        <v>1100090</v>
      </c>
      <c r="L308" s="118" t="s">
        <v>210</v>
      </c>
      <c r="M308" s="118" t="s">
        <v>137</v>
      </c>
      <c r="N308" s="118" t="s">
        <v>146</v>
      </c>
      <c r="O308" s="118" t="s">
        <v>53</v>
      </c>
      <c r="S308" s="118">
        <v>5199342923</v>
      </c>
      <c r="U308" s="118">
        <v>5000142</v>
      </c>
      <c r="V308" s="118" t="s">
        <v>148</v>
      </c>
      <c r="W308" s="118" t="s">
        <v>286</v>
      </c>
      <c r="X308" s="119">
        <v>12480</v>
      </c>
      <c r="Y308" s="119">
        <v>6227.52</v>
      </c>
      <c r="Z308" s="121">
        <v>174.72</v>
      </c>
      <c r="AA308" s="119">
        <v>6402.24</v>
      </c>
      <c r="AB308" s="117" t="s">
        <v>141</v>
      </c>
      <c r="AC308" s="117">
        <v>31.730399999999999</v>
      </c>
      <c r="AD308" s="119">
        <v>197601.7</v>
      </c>
      <c r="AE308" s="119">
        <v>5543.94</v>
      </c>
      <c r="AF308" s="119">
        <v>203145.64</v>
      </c>
    </row>
    <row r="309" spans="1:32">
      <c r="A309" s="117">
        <v>411030</v>
      </c>
      <c r="B309" s="117">
        <v>411117454</v>
      </c>
      <c r="D309" s="117">
        <v>430158176</v>
      </c>
      <c r="E309" s="117" t="s">
        <v>284</v>
      </c>
      <c r="F309" s="117" t="s">
        <v>135</v>
      </c>
      <c r="G309" s="117">
        <v>212073199</v>
      </c>
      <c r="H309" s="117">
        <v>310248420</v>
      </c>
      <c r="I309" s="117">
        <v>1200281</v>
      </c>
      <c r="J309" s="117">
        <v>1100090</v>
      </c>
      <c r="K309" s="117">
        <v>1100090</v>
      </c>
      <c r="L309" s="118" t="s">
        <v>210</v>
      </c>
      <c r="M309" s="118" t="s">
        <v>137</v>
      </c>
      <c r="N309" s="118" t="s">
        <v>146</v>
      </c>
      <c r="O309" s="118" t="s">
        <v>53</v>
      </c>
      <c r="S309" s="118">
        <v>5199342923</v>
      </c>
      <c r="U309" s="118">
        <v>5000142</v>
      </c>
      <c r="V309" s="118" t="s">
        <v>148</v>
      </c>
      <c r="W309" s="118" t="s">
        <v>212</v>
      </c>
      <c r="X309" s="119">
        <v>4160</v>
      </c>
      <c r="Y309" s="118">
        <v>865.28</v>
      </c>
      <c r="Z309" s="121">
        <v>58.24</v>
      </c>
      <c r="AA309" s="118">
        <v>923.52</v>
      </c>
      <c r="AB309" s="117" t="s">
        <v>141</v>
      </c>
      <c r="AC309" s="117">
        <v>31.730399999999999</v>
      </c>
      <c r="AD309" s="119">
        <v>27455.68</v>
      </c>
      <c r="AE309" s="119">
        <v>1847.98</v>
      </c>
      <c r="AF309" s="119">
        <v>29303.66</v>
      </c>
    </row>
    <row r="310" spans="1:32">
      <c r="A310" s="117">
        <v>411030</v>
      </c>
      <c r="B310" s="117">
        <v>411117463</v>
      </c>
      <c r="D310" s="117">
        <v>430158203</v>
      </c>
      <c r="E310" s="117" t="s">
        <v>284</v>
      </c>
      <c r="F310" s="117" t="s">
        <v>135</v>
      </c>
      <c r="G310" s="117">
        <v>212070015</v>
      </c>
      <c r="H310" s="117">
        <v>310248256</v>
      </c>
      <c r="I310" s="117">
        <v>1200574</v>
      </c>
      <c r="J310" s="117">
        <v>1100128</v>
      </c>
      <c r="K310" s="117">
        <v>1100205</v>
      </c>
      <c r="L310" s="118" t="s">
        <v>151</v>
      </c>
      <c r="M310" s="118" t="s">
        <v>152</v>
      </c>
      <c r="N310" s="118" t="s">
        <v>138</v>
      </c>
      <c r="O310" s="118" t="s">
        <v>45</v>
      </c>
      <c r="W310" s="118" t="s">
        <v>240</v>
      </c>
      <c r="X310" s="118">
        <v>5</v>
      </c>
      <c r="Y310" s="118">
        <v>124.4</v>
      </c>
      <c r="Z310" s="121">
        <v>28.75</v>
      </c>
      <c r="AA310" s="118">
        <v>153.15</v>
      </c>
      <c r="AB310" s="117" t="s">
        <v>141</v>
      </c>
      <c r="AC310" s="117">
        <v>31.730399999999999</v>
      </c>
      <c r="AD310" s="119">
        <v>3947.26</v>
      </c>
      <c r="AE310" s="118">
        <v>912.25</v>
      </c>
      <c r="AF310" s="119">
        <v>4859.51</v>
      </c>
    </row>
    <row r="311" spans="1:32">
      <c r="A311" s="117">
        <v>411030</v>
      </c>
      <c r="B311" s="117">
        <v>411117464</v>
      </c>
      <c r="D311" s="117">
        <v>430158204</v>
      </c>
      <c r="E311" s="117" t="s">
        <v>284</v>
      </c>
      <c r="F311" s="117" t="s">
        <v>135</v>
      </c>
      <c r="G311" s="117">
        <v>212070007</v>
      </c>
      <c r="H311" s="117">
        <v>310248257</v>
      </c>
      <c r="I311" s="117">
        <v>1200574</v>
      </c>
      <c r="J311" s="117">
        <v>1100128</v>
      </c>
      <c r="K311" s="117">
        <v>1100205</v>
      </c>
      <c r="L311" s="118" t="s">
        <v>151</v>
      </c>
      <c r="M311" s="118" t="s">
        <v>152</v>
      </c>
      <c r="N311" s="118" t="s">
        <v>138</v>
      </c>
      <c r="O311" s="118" t="s">
        <v>45</v>
      </c>
      <c r="W311" s="118" t="s">
        <v>273</v>
      </c>
      <c r="X311" s="118">
        <v>300</v>
      </c>
      <c r="Y311" s="119">
        <v>17460</v>
      </c>
      <c r="Z311" s="121">
        <v>309</v>
      </c>
      <c r="AA311" s="119">
        <v>17769</v>
      </c>
      <c r="AB311" s="117" t="s">
        <v>141</v>
      </c>
      <c r="AC311" s="117">
        <v>31.730399999999999</v>
      </c>
      <c r="AD311" s="119">
        <v>554012.78</v>
      </c>
      <c r="AE311" s="119">
        <v>9804.69</v>
      </c>
      <c r="AF311" s="119">
        <v>563817.48</v>
      </c>
    </row>
    <row r="312" spans="1:32">
      <c r="A312" s="117">
        <v>411030</v>
      </c>
      <c r="B312" s="117">
        <v>411117465</v>
      </c>
      <c r="D312" s="117">
        <v>430158205</v>
      </c>
      <c r="E312" s="117" t="s">
        <v>284</v>
      </c>
      <c r="F312" s="117" t="s">
        <v>135</v>
      </c>
      <c r="G312" s="117">
        <v>212070011</v>
      </c>
      <c r="H312" s="117">
        <v>310248258</v>
      </c>
      <c r="I312" s="117">
        <v>1200574</v>
      </c>
      <c r="J312" s="117">
        <v>1100128</v>
      </c>
      <c r="K312" s="117">
        <v>1100205</v>
      </c>
      <c r="L312" s="118" t="s">
        <v>151</v>
      </c>
      <c r="M312" s="118" t="s">
        <v>152</v>
      </c>
      <c r="N312" s="118" t="s">
        <v>138</v>
      </c>
      <c r="O312" s="118" t="s">
        <v>45</v>
      </c>
      <c r="W312" s="118" t="s">
        <v>273</v>
      </c>
      <c r="X312" s="118">
        <v>196</v>
      </c>
      <c r="Y312" s="119">
        <v>11407.2</v>
      </c>
      <c r="Z312" s="121">
        <v>201.88</v>
      </c>
      <c r="AA312" s="119">
        <v>11609.08</v>
      </c>
      <c r="AB312" s="117" t="s">
        <v>141</v>
      </c>
      <c r="AC312" s="117">
        <v>31.730399999999999</v>
      </c>
      <c r="AD312" s="119">
        <v>361955.02</v>
      </c>
      <c r="AE312" s="119">
        <v>6405.73</v>
      </c>
      <c r="AF312" s="119">
        <v>368360.75</v>
      </c>
    </row>
    <row r="313" spans="1:32">
      <c r="A313" s="117">
        <v>411030</v>
      </c>
      <c r="B313" s="117">
        <v>411117466</v>
      </c>
      <c r="D313" s="117">
        <v>430158206</v>
      </c>
      <c r="E313" s="117" t="s">
        <v>284</v>
      </c>
      <c r="F313" s="117" t="s">
        <v>135</v>
      </c>
      <c r="G313" s="117">
        <v>212070688</v>
      </c>
      <c r="H313" s="117">
        <v>310248259</v>
      </c>
      <c r="I313" s="117">
        <v>1200574</v>
      </c>
      <c r="J313" s="117">
        <v>1100128</v>
      </c>
      <c r="K313" s="117">
        <v>1100205</v>
      </c>
      <c r="L313" s="118" t="s">
        <v>151</v>
      </c>
      <c r="M313" s="118" t="s">
        <v>152</v>
      </c>
      <c r="N313" s="118" t="s">
        <v>138</v>
      </c>
      <c r="O313" s="118" t="s">
        <v>45</v>
      </c>
      <c r="W313" s="118" t="s">
        <v>273</v>
      </c>
      <c r="X313" s="118">
        <v>160</v>
      </c>
      <c r="Y313" s="119">
        <v>9312</v>
      </c>
      <c r="Z313" s="121">
        <v>164.8</v>
      </c>
      <c r="AA313" s="119">
        <v>9476.7999999999993</v>
      </c>
      <c r="AB313" s="117" t="s">
        <v>141</v>
      </c>
      <c r="AC313" s="117">
        <v>31.730399999999999</v>
      </c>
      <c r="AD313" s="119">
        <v>295473.48</v>
      </c>
      <c r="AE313" s="119">
        <v>5229.17</v>
      </c>
      <c r="AF313" s="119">
        <v>300702.65000000002</v>
      </c>
    </row>
    <row r="314" spans="1:32">
      <c r="A314" s="117">
        <v>411030</v>
      </c>
      <c r="B314" s="117">
        <v>411117467</v>
      </c>
      <c r="D314" s="117">
        <v>430158207</v>
      </c>
      <c r="E314" s="117" t="s">
        <v>284</v>
      </c>
      <c r="F314" s="117" t="s">
        <v>135</v>
      </c>
      <c r="G314" s="117">
        <v>212076541</v>
      </c>
      <c r="H314" s="117">
        <v>310248634</v>
      </c>
      <c r="I314" s="117">
        <v>1200504</v>
      </c>
      <c r="J314" s="117">
        <v>1100017</v>
      </c>
      <c r="K314" s="117">
        <v>1100017</v>
      </c>
      <c r="L314" s="118" t="s">
        <v>145</v>
      </c>
      <c r="M314" s="118" t="s">
        <v>137</v>
      </c>
      <c r="N314" s="118" t="s">
        <v>146</v>
      </c>
      <c r="O314" s="118" t="s">
        <v>45</v>
      </c>
      <c r="S314" s="118" t="s">
        <v>287</v>
      </c>
      <c r="U314" s="118">
        <v>5000142</v>
      </c>
      <c r="V314" s="118" t="s">
        <v>148</v>
      </c>
      <c r="W314" s="118" t="s">
        <v>271</v>
      </c>
      <c r="X314" s="118">
        <v>40</v>
      </c>
      <c r="Y314" s="119">
        <v>9982.7999999999993</v>
      </c>
      <c r="Z314" s="121">
        <v>254</v>
      </c>
      <c r="AA314" s="119">
        <v>10236.799999999999</v>
      </c>
      <c r="AB314" s="117" t="s">
        <v>141</v>
      </c>
      <c r="AC314" s="117">
        <v>31.730399999999999</v>
      </c>
      <c r="AD314" s="119">
        <v>316758.24</v>
      </c>
      <c r="AE314" s="119">
        <v>8059.52</v>
      </c>
      <c r="AF314" s="119">
        <v>324817.76</v>
      </c>
    </row>
    <row r="315" spans="1:32">
      <c r="A315" s="117">
        <v>411030</v>
      </c>
      <c r="B315" s="117">
        <v>411117468</v>
      </c>
      <c r="D315" s="117">
        <v>430158208</v>
      </c>
      <c r="E315" s="117" t="s">
        <v>284</v>
      </c>
      <c r="F315" s="117" t="s">
        <v>135</v>
      </c>
      <c r="G315" s="117">
        <v>212067938</v>
      </c>
      <c r="H315" s="117">
        <v>310248633</v>
      </c>
      <c r="I315" s="117">
        <v>1200504</v>
      </c>
      <c r="J315" s="117">
        <v>1100017</v>
      </c>
      <c r="K315" s="117">
        <v>1100017</v>
      </c>
      <c r="L315" s="118" t="s">
        <v>145</v>
      </c>
      <c r="M315" s="118" t="s">
        <v>137</v>
      </c>
      <c r="N315" s="118" t="s">
        <v>146</v>
      </c>
      <c r="O315" s="118" t="s">
        <v>45</v>
      </c>
      <c r="S315" s="118" t="s">
        <v>287</v>
      </c>
      <c r="U315" s="118">
        <v>5000142</v>
      </c>
      <c r="V315" s="118" t="s">
        <v>148</v>
      </c>
      <c r="W315" s="118" t="s">
        <v>288</v>
      </c>
      <c r="X315" s="118">
        <v>2</v>
      </c>
      <c r="Y315" s="118">
        <v>387.62</v>
      </c>
      <c r="Z315" s="121">
        <v>12.7</v>
      </c>
      <c r="AA315" s="118">
        <v>400.32</v>
      </c>
      <c r="AB315" s="117" t="s">
        <v>141</v>
      </c>
      <c r="AC315" s="117">
        <v>31.730399999999999</v>
      </c>
      <c r="AD315" s="119">
        <v>12299.34</v>
      </c>
      <c r="AE315" s="118">
        <v>402.98</v>
      </c>
      <c r="AF315" s="119">
        <v>12702.31</v>
      </c>
    </row>
    <row r="316" spans="1:32">
      <c r="A316" s="117">
        <v>411030</v>
      </c>
      <c r="B316" s="117">
        <v>411117469</v>
      </c>
      <c r="D316" s="117">
        <v>430158209</v>
      </c>
      <c r="E316" s="117" t="s">
        <v>284</v>
      </c>
      <c r="F316" s="117" t="s">
        <v>135</v>
      </c>
      <c r="G316" s="117">
        <v>212067937</v>
      </c>
      <c r="H316" s="117">
        <v>310248632</v>
      </c>
      <c r="I316" s="117">
        <v>1200504</v>
      </c>
      <c r="J316" s="117">
        <v>1100017</v>
      </c>
      <c r="K316" s="117">
        <v>1100017</v>
      </c>
      <c r="L316" s="118" t="s">
        <v>145</v>
      </c>
      <c r="M316" s="118" t="s">
        <v>137</v>
      </c>
      <c r="N316" s="118" t="s">
        <v>146</v>
      </c>
      <c r="O316" s="118" t="s">
        <v>45</v>
      </c>
      <c r="S316" s="118" t="s">
        <v>287</v>
      </c>
      <c r="U316" s="118">
        <v>5000142</v>
      </c>
      <c r="V316" s="118" t="s">
        <v>148</v>
      </c>
      <c r="W316" s="118" t="s">
        <v>289</v>
      </c>
      <c r="X316" s="118">
        <v>2</v>
      </c>
      <c r="Y316" s="118">
        <v>370.02</v>
      </c>
      <c r="Z316" s="121">
        <v>12.7</v>
      </c>
      <c r="AA316" s="118">
        <v>382.72</v>
      </c>
      <c r="AB316" s="117" t="s">
        <v>141</v>
      </c>
      <c r="AC316" s="117">
        <v>31.730399999999999</v>
      </c>
      <c r="AD316" s="119">
        <v>11740.88</v>
      </c>
      <c r="AE316" s="118">
        <v>402.98</v>
      </c>
      <c r="AF316" s="119">
        <v>12143.86</v>
      </c>
    </row>
    <row r="317" spans="1:32">
      <c r="A317" s="117">
        <v>411030</v>
      </c>
      <c r="B317" s="117">
        <v>411117484</v>
      </c>
      <c r="D317" s="117">
        <v>430158157</v>
      </c>
      <c r="E317" s="117" t="s">
        <v>290</v>
      </c>
      <c r="F317" s="117" t="s">
        <v>135</v>
      </c>
      <c r="G317" s="117">
        <v>212076253</v>
      </c>
      <c r="H317" s="117">
        <v>310248535</v>
      </c>
      <c r="I317" s="117">
        <v>1200430</v>
      </c>
      <c r="J317" s="117">
        <v>1100017</v>
      </c>
      <c r="K317" s="117">
        <v>1100017</v>
      </c>
      <c r="L317" s="118" t="s">
        <v>169</v>
      </c>
      <c r="M317" s="118" t="s">
        <v>137</v>
      </c>
      <c r="N317" s="118" t="s">
        <v>146</v>
      </c>
      <c r="O317" s="118" t="s">
        <v>45</v>
      </c>
      <c r="U317" s="118">
        <v>5000587</v>
      </c>
      <c r="V317" s="118" t="s">
        <v>163</v>
      </c>
      <c r="W317" s="118" t="s">
        <v>236</v>
      </c>
      <c r="X317" s="118">
        <v>30</v>
      </c>
      <c r="Y317" s="119">
        <v>1442.7</v>
      </c>
      <c r="Z317" s="121">
        <v>44.1</v>
      </c>
      <c r="AA317" s="119">
        <v>1486.8</v>
      </c>
      <c r="AB317" s="117" t="s">
        <v>141</v>
      </c>
      <c r="AC317" s="117">
        <v>31.730399999999999</v>
      </c>
      <c r="AD317" s="119">
        <v>45777.45</v>
      </c>
      <c r="AE317" s="119">
        <v>1399.31</v>
      </c>
      <c r="AF317" s="119">
        <v>47176.76</v>
      </c>
    </row>
    <row r="318" spans="1:32">
      <c r="A318" s="117">
        <v>411030</v>
      </c>
      <c r="B318" s="117">
        <v>411117485</v>
      </c>
      <c r="D318" s="117">
        <v>430158158</v>
      </c>
      <c r="E318" s="117" t="s">
        <v>290</v>
      </c>
      <c r="F318" s="117" t="s">
        <v>135</v>
      </c>
      <c r="G318" s="117">
        <v>212076242</v>
      </c>
      <c r="H318" s="117">
        <v>310248533</v>
      </c>
      <c r="I318" s="117">
        <v>1200430</v>
      </c>
      <c r="J318" s="117">
        <v>1100017</v>
      </c>
      <c r="K318" s="117">
        <v>1100017</v>
      </c>
      <c r="L318" s="118" t="s">
        <v>169</v>
      </c>
      <c r="M318" s="118" t="s">
        <v>137</v>
      </c>
      <c r="N318" s="118" t="s">
        <v>146</v>
      </c>
      <c r="O318" s="118" t="s">
        <v>45</v>
      </c>
      <c r="U318" s="118">
        <v>5000587</v>
      </c>
      <c r="V318" s="118" t="s">
        <v>163</v>
      </c>
      <c r="W318" s="118" t="s">
        <v>172</v>
      </c>
      <c r="X318" s="118">
        <v>85</v>
      </c>
      <c r="Y318" s="119">
        <v>27340.25</v>
      </c>
      <c r="Z318" s="120">
        <v>1100.75</v>
      </c>
      <c r="AA318" s="119">
        <v>28441</v>
      </c>
      <c r="AB318" s="117" t="s">
        <v>141</v>
      </c>
      <c r="AC318" s="117">
        <v>31.730399999999999</v>
      </c>
      <c r="AD318" s="119">
        <v>867517.07</v>
      </c>
      <c r="AE318" s="119">
        <v>34927.24</v>
      </c>
      <c r="AF318" s="119">
        <v>902444.31</v>
      </c>
    </row>
    <row r="319" spans="1:32">
      <c r="A319" s="117">
        <v>411030</v>
      </c>
      <c r="B319" s="117">
        <v>411117486</v>
      </c>
      <c r="D319" s="117">
        <v>430158159</v>
      </c>
      <c r="E319" s="117" t="s">
        <v>290</v>
      </c>
      <c r="F319" s="117" t="s">
        <v>135</v>
      </c>
      <c r="G319" s="117">
        <v>212075878</v>
      </c>
      <c r="H319" s="117">
        <v>310248536</v>
      </c>
      <c r="I319" s="117">
        <v>1200430</v>
      </c>
      <c r="J319" s="117">
        <v>1100017</v>
      </c>
      <c r="K319" s="117">
        <v>1100017</v>
      </c>
      <c r="L319" s="118" t="s">
        <v>169</v>
      </c>
      <c r="M319" s="118" t="s">
        <v>137</v>
      </c>
      <c r="N319" s="118" t="s">
        <v>146</v>
      </c>
      <c r="O319" s="118" t="s">
        <v>45</v>
      </c>
      <c r="U319" s="118">
        <v>5000587</v>
      </c>
      <c r="V319" s="118" t="s">
        <v>163</v>
      </c>
      <c r="W319" s="118" t="s">
        <v>215</v>
      </c>
      <c r="X319" s="118">
        <v>287</v>
      </c>
      <c r="Y319" s="119">
        <v>37378.879999999997</v>
      </c>
      <c r="Z319" s="121">
        <v>967.19</v>
      </c>
      <c r="AA319" s="119">
        <v>38346.07</v>
      </c>
      <c r="AB319" s="117" t="s">
        <v>141</v>
      </c>
      <c r="AC319" s="117">
        <v>31.730399999999999</v>
      </c>
      <c r="AD319" s="119">
        <v>1186046.81</v>
      </c>
      <c r="AE319" s="119">
        <v>30689.33</v>
      </c>
      <c r="AF319" s="119">
        <v>1216736.1399999999</v>
      </c>
    </row>
    <row r="320" spans="1:32">
      <c r="A320" s="117">
        <v>411030</v>
      </c>
      <c r="B320" s="117">
        <v>411117487</v>
      </c>
      <c r="D320" s="117">
        <v>430158160</v>
      </c>
      <c r="E320" s="117" t="s">
        <v>290</v>
      </c>
      <c r="F320" s="117" t="s">
        <v>135</v>
      </c>
      <c r="G320" s="117">
        <v>212076094</v>
      </c>
      <c r="H320" s="117">
        <v>310248532</v>
      </c>
      <c r="I320" s="117">
        <v>1200430</v>
      </c>
      <c r="J320" s="117">
        <v>1100017</v>
      </c>
      <c r="K320" s="117">
        <v>1100017</v>
      </c>
      <c r="L320" s="118" t="s">
        <v>169</v>
      </c>
      <c r="M320" s="118" t="s">
        <v>137</v>
      </c>
      <c r="N320" s="118" t="s">
        <v>146</v>
      </c>
      <c r="O320" s="118" t="s">
        <v>45</v>
      </c>
      <c r="U320" s="118">
        <v>5000587</v>
      </c>
      <c r="V320" s="118" t="s">
        <v>163</v>
      </c>
      <c r="W320" s="118" t="s">
        <v>216</v>
      </c>
      <c r="X320" s="118">
        <v>554</v>
      </c>
      <c r="Y320" s="119">
        <v>67327.62</v>
      </c>
      <c r="Z320" s="120">
        <v>1866.98</v>
      </c>
      <c r="AA320" s="119">
        <v>69194.600000000006</v>
      </c>
      <c r="AB320" s="117" t="s">
        <v>141</v>
      </c>
      <c r="AC320" s="117">
        <v>31.730399999999999</v>
      </c>
      <c r="AD320" s="119">
        <v>2136332.31</v>
      </c>
      <c r="AE320" s="119">
        <v>59240.02</v>
      </c>
      <c r="AF320" s="119">
        <v>2195572.34</v>
      </c>
    </row>
    <row r="321" spans="1:32">
      <c r="A321" s="117">
        <v>411030</v>
      </c>
      <c r="B321" s="117">
        <v>411117488</v>
      </c>
      <c r="D321" s="117">
        <v>430158161</v>
      </c>
      <c r="E321" s="117" t="s">
        <v>290</v>
      </c>
      <c r="F321" s="117" t="s">
        <v>135</v>
      </c>
      <c r="G321" s="117">
        <v>212075844</v>
      </c>
      <c r="H321" s="117">
        <v>310248531</v>
      </c>
      <c r="I321" s="117">
        <v>1200504</v>
      </c>
      <c r="J321" s="117">
        <v>1100017</v>
      </c>
      <c r="K321" s="117">
        <v>1100017</v>
      </c>
      <c r="L321" s="118" t="s">
        <v>145</v>
      </c>
      <c r="M321" s="118" t="s">
        <v>137</v>
      </c>
      <c r="N321" s="118" t="s">
        <v>146</v>
      </c>
      <c r="O321" s="118" t="s">
        <v>45</v>
      </c>
      <c r="U321" s="118">
        <v>5000587</v>
      </c>
      <c r="V321" s="118" t="s">
        <v>163</v>
      </c>
      <c r="W321" s="118" t="s">
        <v>248</v>
      </c>
      <c r="X321" s="118">
        <v>200</v>
      </c>
      <c r="Y321" s="119">
        <v>38484</v>
      </c>
      <c r="Z321" s="120">
        <v>2590</v>
      </c>
      <c r="AA321" s="119">
        <v>41074</v>
      </c>
      <c r="AB321" s="117" t="s">
        <v>141</v>
      </c>
      <c r="AC321" s="117">
        <v>31.730399999999999</v>
      </c>
      <c r="AD321" s="119">
        <v>1221112.71</v>
      </c>
      <c r="AE321" s="119">
        <v>82181.740000000005</v>
      </c>
      <c r="AF321" s="119">
        <v>1303294.45</v>
      </c>
    </row>
    <row r="322" spans="1:32">
      <c r="A322" s="117">
        <v>411030</v>
      </c>
      <c r="B322" s="117">
        <v>411117489</v>
      </c>
      <c r="D322" s="117">
        <v>430158162</v>
      </c>
      <c r="E322" s="117" t="s">
        <v>290</v>
      </c>
      <c r="F322" s="117" t="s">
        <v>135</v>
      </c>
      <c r="G322" s="117">
        <v>212073509</v>
      </c>
      <c r="H322" s="117">
        <v>310248530</v>
      </c>
      <c r="I322" s="117">
        <v>1200504</v>
      </c>
      <c r="J322" s="117">
        <v>1100017</v>
      </c>
      <c r="K322" s="117">
        <v>1100017</v>
      </c>
      <c r="L322" s="118" t="s">
        <v>145</v>
      </c>
      <c r="M322" s="118" t="s">
        <v>137</v>
      </c>
      <c r="N322" s="118" t="s">
        <v>146</v>
      </c>
      <c r="O322" s="118" t="s">
        <v>45</v>
      </c>
      <c r="U322" s="118">
        <v>5000587</v>
      </c>
      <c r="V322" s="118" t="s">
        <v>163</v>
      </c>
      <c r="W322" s="118" t="s">
        <v>259</v>
      </c>
      <c r="X322" s="119">
        <v>2500</v>
      </c>
      <c r="Y322" s="119">
        <v>299375</v>
      </c>
      <c r="Z322" s="120">
        <v>11625</v>
      </c>
      <c r="AA322" s="119">
        <v>311000</v>
      </c>
      <c r="AB322" s="117" t="s">
        <v>141</v>
      </c>
      <c r="AC322" s="117">
        <v>31.730399999999999</v>
      </c>
      <c r="AD322" s="119">
        <v>9499288.5</v>
      </c>
      <c r="AE322" s="119">
        <v>368865.9</v>
      </c>
      <c r="AF322" s="119">
        <v>9868154.4000000004</v>
      </c>
    </row>
    <row r="323" spans="1:32">
      <c r="A323" s="117">
        <v>411030</v>
      </c>
      <c r="B323" s="117">
        <v>411117490</v>
      </c>
      <c r="D323" s="117">
        <v>430158163</v>
      </c>
      <c r="E323" s="117" t="s">
        <v>290</v>
      </c>
      <c r="F323" s="117" t="s">
        <v>135</v>
      </c>
      <c r="G323" s="117">
        <v>212076441</v>
      </c>
      <c r="H323" s="117">
        <v>310248556</v>
      </c>
      <c r="I323" s="117">
        <v>1200536</v>
      </c>
      <c r="J323" s="117">
        <v>1100017</v>
      </c>
      <c r="K323" s="117">
        <v>1100017</v>
      </c>
      <c r="L323" s="118" t="s">
        <v>151</v>
      </c>
      <c r="M323" s="118" t="s">
        <v>137</v>
      </c>
      <c r="N323" s="118" t="s">
        <v>146</v>
      </c>
      <c r="O323" s="118" t="s">
        <v>45</v>
      </c>
      <c r="U323" s="118">
        <v>5000587</v>
      </c>
      <c r="V323" s="118" t="s">
        <v>163</v>
      </c>
      <c r="W323" s="118" t="s">
        <v>167</v>
      </c>
      <c r="X323" s="118">
        <v>280</v>
      </c>
      <c r="Y323" s="119">
        <v>123947.6</v>
      </c>
      <c r="Z323" s="120">
        <v>6476.4</v>
      </c>
      <c r="AA323" s="119">
        <v>130424</v>
      </c>
      <c r="AB323" s="117" t="s">
        <v>141</v>
      </c>
      <c r="AC323" s="117">
        <v>31.730399999999999</v>
      </c>
      <c r="AD323" s="119">
        <v>3932906.93</v>
      </c>
      <c r="AE323" s="119">
        <v>205498.76</v>
      </c>
      <c r="AF323" s="119">
        <v>4138405.69</v>
      </c>
    </row>
    <row r="324" spans="1:32">
      <c r="A324" s="117">
        <v>411030</v>
      </c>
      <c r="B324" s="117">
        <v>411117490</v>
      </c>
      <c r="D324" s="117">
        <v>430158163</v>
      </c>
      <c r="E324" s="117" t="s">
        <v>290</v>
      </c>
      <c r="F324" s="117" t="s">
        <v>135</v>
      </c>
      <c r="G324" s="117">
        <v>212076246</v>
      </c>
      <c r="H324" s="117">
        <v>310248558</v>
      </c>
      <c r="I324" s="117">
        <v>1200536</v>
      </c>
      <c r="J324" s="117">
        <v>1100017</v>
      </c>
      <c r="K324" s="117">
        <v>1100017</v>
      </c>
      <c r="L324" s="118" t="s">
        <v>151</v>
      </c>
      <c r="M324" s="118" t="s">
        <v>137</v>
      </c>
      <c r="N324" s="118" t="s">
        <v>146</v>
      </c>
      <c r="O324" s="118" t="s">
        <v>45</v>
      </c>
      <c r="U324" s="118">
        <v>5000587</v>
      </c>
      <c r="V324" s="118" t="s">
        <v>163</v>
      </c>
      <c r="W324" s="118" t="s">
        <v>167</v>
      </c>
      <c r="X324" s="118">
        <v>9</v>
      </c>
      <c r="Y324" s="119">
        <v>3984.03</v>
      </c>
      <c r="Z324" s="121">
        <v>208.17</v>
      </c>
      <c r="AA324" s="119">
        <v>4192.2</v>
      </c>
      <c r="AB324" s="117" t="s">
        <v>141</v>
      </c>
      <c r="AC324" s="117">
        <v>31.730399999999999</v>
      </c>
      <c r="AD324" s="119">
        <v>126414.87</v>
      </c>
      <c r="AE324" s="119">
        <v>6605.32</v>
      </c>
      <c r="AF324" s="119">
        <v>133020.18</v>
      </c>
    </row>
    <row r="325" spans="1:32">
      <c r="A325" s="117">
        <v>411030</v>
      </c>
      <c r="B325" s="117">
        <v>411117491</v>
      </c>
      <c r="D325" s="117">
        <v>430158164</v>
      </c>
      <c r="E325" s="117" t="s">
        <v>290</v>
      </c>
      <c r="F325" s="117" t="s">
        <v>135</v>
      </c>
      <c r="G325" s="117">
        <v>212076254</v>
      </c>
      <c r="H325" s="117">
        <v>310248559</v>
      </c>
      <c r="I325" s="117">
        <v>1200536</v>
      </c>
      <c r="J325" s="117">
        <v>1100017</v>
      </c>
      <c r="K325" s="117">
        <v>1100017</v>
      </c>
      <c r="L325" s="118" t="s">
        <v>151</v>
      </c>
      <c r="M325" s="118" t="s">
        <v>137</v>
      </c>
      <c r="N325" s="118" t="s">
        <v>146</v>
      </c>
      <c r="O325" s="118" t="s">
        <v>45</v>
      </c>
      <c r="U325" s="118">
        <v>5000587</v>
      </c>
      <c r="V325" s="118" t="s">
        <v>163</v>
      </c>
      <c r="W325" s="118" t="s">
        <v>168</v>
      </c>
      <c r="X325" s="118">
        <v>240</v>
      </c>
      <c r="Y325" s="119">
        <v>122637.6</v>
      </c>
      <c r="Z325" s="120">
        <v>6758.4</v>
      </c>
      <c r="AA325" s="119">
        <v>129396</v>
      </c>
      <c r="AB325" s="117" t="s">
        <v>141</v>
      </c>
      <c r="AC325" s="117">
        <v>31.730399999999999</v>
      </c>
      <c r="AD325" s="119">
        <v>3891340.1</v>
      </c>
      <c r="AE325" s="119">
        <v>214446.74</v>
      </c>
      <c r="AF325" s="119">
        <v>4105786.84</v>
      </c>
    </row>
    <row r="326" spans="1:32">
      <c r="A326" s="117">
        <v>411030</v>
      </c>
      <c r="B326" s="117">
        <v>411117491</v>
      </c>
      <c r="D326" s="117">
        <v>430158164</v>
      </c>
      <c r="E326" s="117" t="s">
        <v>290</v>
      </c>
      <c r="F326" s="117" t="s">
        <v>135</v>
      </c>
      <c r="G326" s="117">
        <v>212076087</v>
      </c>
      <c r="H326" s="117">
        <v>310248560</v>
      </c>
      <c r="I326" s="117">
        <v>1200536</v>
      </c>
      <c r="J326" s="117">
        <v>1100017</v>
      </c>
      <c r="K326" s="117">
        <v>1100017</v>
      </c>
      <c r="L326" s="118" t="s">
        <v>151</v>
      </c>
      <c r="M326" s="118" t="s">
        <v>137</v>
      </c>
      <c r="N326" s="118" t="s">
        <v>146</v>
      </c>
      <c r="O326" s="118" t="s">
        <v>45</v>
      </c>
      <c r="U326" s="118">
        <v>5000587</v>
      </c>
      <c r="V326" s="118" t="s">
        <v>163</v>
      </c>
      <c r="W326" s="118" t="s">
        <v>168</v>
      </c>
      <c r="X326" s="118">
        <v>69</v>
      </c>
      <c r="Y326" s="119">
        <v>35258.31</v>
      </c>
      <c r="Z326" s="120">
        <v>1943.04</v>
      </c>
      <c r="AA326" s="119">
        <v>37201.35</v>
      </c>
      <c r="AB326" s="117" t="s">
        <v>141</v>
      </c>
      <c r="AC326" s="117">
        <v>31.730399999999999</v>
      </c>
      <c r="AD326" s="119">
        <v>1118760.28</v>
      </c>
      <c r="AE326" s="119">
        <v>61653.440000000002</v>
      </c>
      <c r="AF326" s="119">
        <v>1180413.72</v>
      </c>
    </row>
    <row r="327" spans="1:32">
      <c r="A327" s="117">
        <v>411030</v>
      </c>
      <c r="B327" s="117">
        <v>411117491</v>
      </c>
      <c r="D327" s="117">
        <v>430158164</v>
      </c>
      <c r="E327" s="117" t="s">
        <v>290</v>
      </c>
      <c r="F327" s="117" t="s">
        <v>135</v>
      </c>
      <c r="G327" s="117">
        <v>212076089</v>
      </c>
      <c r="H327" s="117">
        <v>310248563</v>
      </c>
      <c r="I327" s="117">
        <v>1200536</v>
      </c>
      <c r="J327" s="117">
        <v>1100017</v>
      </c>
      <c r="K327" s="117">
        <v>1100017</v>
      </c>
      <c r="L327" s="118" t="s">
        <v>151</v>
      </c>
      <c r="M327" s="118" t="s">
        <v>137</v>
      </c>
      <c r="N327" s="118" t="s">
        <v>146</v>
      </c>
      <c r="O327" s="118" t="s">
        <v>45</v>
      </c>
      <c r="U327" s="118">
        <v>5000587</v>
      </c>
      <c r="V327" s="118" t="s">
        <v>163</v>
      </c>
      <c r="W327" s="118" t="s">
        <v>168</v>
      </c>
      <c r="X327" s="118">
        <v>120</v>
      </c>
      <c r="Y327" s="119">
        <v>61318.8</v>
      </c>
      <c r="Z327" s="120">
        <v>3379.2</v>
      </c>
      <c r="AA327" s="119">
        <v>64698</v>
      </c>
      <c r="AB327" s="117" t="s">
        <v>141</v>
      </c>
      <c r="AC327" s="117">
        <v>31.730399999999999</v>
      </c>
      <c r="AD327" s="119">
        <v>1945670.05</v>
      </c>
      <c r="AE327" s="119">
        <v>107223.37</v>
      </c>
      <c r="AF327" s="119">
        <v>2052893.42</v>
      </c>
    </row>
    <row r="328" spans="1:32">
      <c r="A328" s="117">
        <v>411030</v>
      </c>
      <c r="B328" s="117">
        <v>411117492</v>
      </c>
      <c r="D328" s="117">
        <v>430158165</v>
      </c>
      <c r="E328" s="117" t="s">
        <v>290</v>
      </c>
      <c r="F328" s="117" t="s">
        <v>135</v>
      </c>
      <c r="G328" s="117">
        <v>212073965</v>
      </c>
      <c r="H328" s="117">
        <v>310248537</v>
      </c>
      <c r="I328" s="117">
        <v>1200555</v>
      </c>
      <c r="J328" s="117">
        <v>1100017</v>
      </c>
      <c r="K328" s="117">
        <v>1100017</v>
      </c>
      <c r="L328" s="118" t="s">
        <v>136</v>
      </c>
      <c r="M328" s="118" t="s">
        <v>137</v>
      </c>
      <c r="N328" s="118" t="s">
        <v>146</v>
      </c>
      <c r="O328" s="118" t="s">
        <v>45</v>
      </c>
      <c r="U328" s="118">
        <v>2000010</v>
      </c>
      <c r="V328" s="118" t="s">
        <v>181</v>
      </c>
      <c r="W328" s="118" t="s">
        <v>291</v>
      </c>
      <c r="X328" s="118">
        <v>22</v>
      </c>
      <c r="Y328" s="119">
        <v>7076.3</v>
      </c>
      <c r="Z328" s="121">
        <v>284.89999999999998</v>
      </c>
      <c r="AA328" s="119">
        <v>7361.2</v>
      </c>
      <c r="AB328" s="117" t="s">
        <v>141</v>
      </c>
      <c r="AC328" s="117">
        <v>31.730399999999999</v>
      </c>
      <c r="AD328" s="119">
        <v>224533.83</v>
      </c>
      <c r="AE328" s="119">
        <v>9039.99</v>
      </c>
      <c r="AF328" s="119">
        <v>233573.82</v>
      </c>
    </row>
    <row r="329" spans="1:32">
      <c r="A329" s="117">
        <v>411030</v>
      </c>
      <c r="B329" s="117">
        <v>411117493</v>
      </c>
      <c r="D329" s="117">
        <v>430158166</v>
      </c>
      <c r="E329" s="117" t="s">
        <v>290</v>
      </c>
      <c r="F329" s="117" t="s">
        <v>135</v>
      </c>
      <c r="G329" s="117">
        <v>212076263</v>
      </c>
      <c r="H329" s="117">
        <v>310248544</v>
      </c>
      <c r="I329" s="117">
        <v>1200555</v>
      </c>
      <c r="J329" s="117">
        <v>1100017</v>
      </c>
      <c r="K329" s="117">
        <v>1100017</v>
      </c>
      <c r="L329" s="118" t="s">
        <v>136</v>
      </c>
      <c r="M329" s="118" t="s">
        <v>137</v>
      </c>
      <c r="N329" s="118" t="s">
        <v>146</v>
      </c>
      <c r="O329" s="118" t="s">
        <v>45</v>
      </c>
      <c r="U329" s="118">
        <v>2000010</v>
      </c>
      <c r="V329" s="118" t="s">
        <v>181</v>
      </c>
      <c r="W329" s="118" t="s">
        <v>236</v>
      </c>
      <c r="X329" s="118">
        <v>576</v>
      </c>
      <c r="Y329" s="119">
        <v>27699.84</v>
      </c>
      <c r="Z329" s="121">
        <v>846.72</v>
      </c>
      <c r="AA329" s="119">
        <v>28546.560000000001</v>
      </c>
      <c r="AB329" s="117" t="s">
        <v>141</v>
      </c>
      <c r="AC329" s="117">
        <v>31.730399999999999</v>
      </c>
      <c r="AD329" s="119">
        <v>878927</v>
      </c>
      <c r="AE329" s="119">
        <v>26866.76</v>
      </c>
      <c r="AF329" s="119">
        <v>905793.77</v>
      </c>
    </row>
    <row r="330" spans="1:32">
      <c r="A330" s="117">
        <v>411030</v>
      </c>
      <c r="B330" s="117">
        <v>411117494</v>
      </c>
      <c r="D330" s="117">
        <v>430158167</v>
      </c>
      <c r="E330" s="117" t="s">
        <v>290</v>
      </c>
      <c r="F330" s="117" t="s">
        <v>135</v>
      </c>
      <c r="G330" s="117">
        <v>212076267</v>
      </c>
      <c r="H330" s="117">
        <v>310248547</v>
      </c>
      <c r="I330" s="117">
        <v>1200555</v>
      </c>
      <c r="J330" s="117">
        <v>1100017</v>
      </c>
      <c r="K330" s="117">
        <v>1100017</v>
      </c>
      <c r="L330" s="118" t="s">
        <v>136</v>
      </c>
      <c r="M330" s="118" t="s">
        <v>137</v>
      </c>
      <c r="N330" s="118" t="s">
        <v>146</v>
      </c>
      <c r="O330" s="118" t="s">
        <v>45</v>
      </c>
      <c r="U330" s="118">
        <v>2000010</v>
      </c>
      <c r="V330" s="118" t="s">
        <v>181</v>
      </c>
      <c r="W330" s="118" t="s">
        <v>168</v>
      </c>
      <c r="X330" s="118">
        <v>180</v>
      </c>
      <c r="Y330" s="119">
        <v>91978.2</v>
      </c>
      <c r="Z330" s="120">
        <v>5068.8</v>
      </c>
      <c r="AA330" s="119">
        <v>97047</v>
      </c>
      <c r="AB330" s="117" t="s">
        <v>141</v>
      </c>
      <c r="AC330" s="117">
        <v>31.730399999999999</v>
      </c>
      <c r="AD330" s="119">
        <v>2918505.08</v>
      </c>
      <c r="AE330" s="119">
        <v>160835.04999999999</v>
      </c>
      <c r="AF330" s="119">
        <v>3079340.13</v>
      </c>
    </row>
    <row r="331" spans="1:32">
      <c r="A331" s="117">
        <v>411030</v>
      </c>
      <c r="B331" s="117">
        <v>411117495</v>
      </c>
      <c r="D331" s="117">
        <v>430158168</v>
      </c>
      <c r="E331" s="117" t="s">
        <v>290</v>
      </c>
      <c r="F331" s="117" t="s">
        <v>135</v>
      </c>
      <c r="G331" s="117">
        <v>212075237</v>
      </c>
      <c r="H331" s="117">
        <v>310248550</v>
      </c>
      <c r="I331" s="117">
        <v>1200555</v>
      </c>
      <c r="J331" s="117">
        <v>1100017</v>
      </c>
      <c r="K331" s="117">
        <v>1100017</v>
      </c>
      <c r="L331" s="118" t="s">
        <v>136</v>
      </c>
      <c r="M331" s="118" t="s">
        <v>137</v>
      </c>
      <c r="N331" s="118" t="s">
        <v>146</v>
      </c>
      <c r="O331" s="118" t="s">
        <v>45</v>
      </c>
      <c r="U331" s="118">
        <v>2000010</v>
      </c>
      <c r="V331" s="118" t="s">
        <v>181</v>
      </c>
      <c r="W331" s="118" t="s">
        <v>183</v>
      </c>
      <c r="X331" s="118">
        <v>200</v>
      </c>
      <c r="Y331" s="119">
        <v>70118</v>
      </c>
      <c r="Z331" s="120">
        <v>5632</v>
      </c>
      <c r="AA331" s="119">
        <v>75750</v>
      </c>
      <c r="AB331" s="117" t="s">
        <v>141</v>
      </c>
      <c r="AC331" s="117">
        <v>31.730399999999999</v>
      </c>
      <c r="AD331" s="119">
        <v>2224872.19</v>
      </c>
      <c r="AE331" s="119">
        <v>178705.61</v>
      </c>
      <c r="AF331" s="119">
        <v>2403577.7999999998</v>
      </c>
    </row>
    <row r="332" spans="1:32">
      <c r="A332" s="117">
        <v>411030</v>
      </c>
      <c r="B332" s="117">
        <v>411117495</v>
      </c>
      <c r="D332" s="117">
        <v>430158168</v>
      </c>
      <c r="E332" s="117" t="s">
        <v>290</v>
      </c>
      <c r="F332" s="117" t="s">
        <v>135</v>
      </c>
      <c r="G332" s="117">
        <v>212075892</v>
      </c>
      <c r="H332" s="117">
        <v>310248552</v>
      </c>
      <c r="I332" s="117">
        <v>1200555</v>
      </c>
      <c r="J332" s="117">
        <v>1100017</v>
      </c>
      <c r="K332" s="117">
        <v>1100017</v>
      </c>
      <c r="L332" s="118" t="s">
        <v>136</v>
      </c>
      <c r="M332" s="118" t="s">
        <v>137</v>
      </c>
      <c r="N332" s="118" t="s">
        <v>146</v>
      </c>
      <c r="O332" s="118" t="s">
        <v>45</v>
      </c>
      <c r="U332" s="118">
        <v>2000010</v>
      </c>
      <c r="V332" s="118" t="s">
        <v>181</v>
      </c>
      <c r="W332" s="118" t="s">
        <v>183</v>
      </c>
      <c r="X332" s="118">
        <v>200</v>
      </c>
      <c r="Y332" s="119">
        <v>70118</v>
      </c>
      <c r="Z332" s="120">
        <v>5632</v>
      </c>
      <c r="AA332" s="119">
        <v>75750</v>
      </c>
      <c r="AB332" s="117" t="s">
        <v>141</v>
      </c>
      <c r="AC332" s="117">
        <v>31.730399999999999</v>
      </c>
      <c r="AD332" s="119">
        <v>2224872.19</v>
      </c>
      <c r="AE332" s="119">
        <v>178705.61</v>
      </c>
      <c r="AF332" s="119">
        <v>2403577.7999999998</v>
      </c>
    </row>
    <row r="333" spans="1:32">
      <c r="A333" s="117">
        <v>411030</v>
      </c>
      <c r="B333" s="117">
        <v>411117496</v>
      </c>
      <c r="D333" s="117">
        <v>430158169</v>
      </c>
      <c r="E333" s="117" t="s">
        <v>290</v>
      </c>
      <c r="F333" s="117" t="s">
        <v>135</v>
      </c>
      <c r="G333" s="117">
        <v>212076238</v>
      </c>
      <c r="H333" s="117">
        <v>310248538</v>
      </c>
      <c r="I333" s="117">
        <v>1200555</v>
      </c>
      <c r="J333" s="117">
        <v>1100017</v>
      </c>
      <c r="K333" s="117">
        <v>1100017</v>
      </c>
      <c r="L333" s="118" t="s">
        <v>136</v>
      </c>
      <c r="M333" s="118" t="s">
        <v>137</v>
      </c>
      <c r="N333" s="118" t="s">
        <v>146</v>
      </c>
      <c r="O333" s="118" t="s">
        <v>45</v>
      </c>
      <c r="U333" s="118">
        <v>2000010</v>
      </c>
      <c r="V333" s="118" t="s">
        <v>181</v>
      </c>
      <c r="W333" s="118" t="s">
        <v>176</v>
      </c>
      <c r="X333" s="118">
        <v>8</v>
      </c>
      <c r="Y333" s="119">
        <v>3518.4</v>
      </c>
      <c r="Z333" s="121">
        <v>23.2</v>
      </c>
      <c r="AA333" s="119">
        <v>3541.6</v>
      </c>
      <c r="AB333" s="117" t="s">
        <v>141</v>
      </c>
      <c r="AC333" s="117">
        <v>31.730399999999999</v>
      </c>
      <c r="AD333" s="119">
        <v>111640.24</v>
      </c>
      <c r="AE333" s="118">
        <v>736.15</v>
      </c>
      <c r="AF333" s="119">
        <v>112376.38</v>
      </c>
    </row>
    <row r="334" spans="1:32">
      <c r="A334" s="117">
        <v>411030</v>
      </c>
      <c r="B334" s="117">
        <v>411117496</v>
      </c>
      <c r="D334" s="117">
        <v>430158169</v>
      </c>
      <c r="E334" s="117" t="s">
        <v>290</v>
      </c>
      <c r="F334" s="117" t="s">
        <v>135</v>
      </c>
      <c r="G334" s="117">
        <v>212076264</v>
      </c>
      <c r="H334" s="117">
        <v>310248539</v>
      </c>
      <c r="I334" s="117">
        <v>1200555</v>
      </c>
      <c r="J334" s="117">
        <v>1100017</v>
      </c>
      <c r="K334" s="117">
        <v>1100017</v>
      </c>
      <c r="L334" s="118" t="s">
        <v>136</v>
      </c>
      <c r="M334" s="118" t="s">
        <v>137</v>
      </c>
      <c r="N334" s="118" t="s">
        <v>146</v>
      </c>
      <c r="O334" s="118" t="s">
        <v>45</v>
      </c>
      <c r="U334" s="118">
        <v>2000010</v>
      </c>
      <c r="V334" s="118" t="s">
        <v>181</v>
      </c>
      <c r="W334" s="118" t="s">
        <v>176</v>
      </c>
      <c r="X334" s="118">
        <v>49</v>
      </c>
      <c r="Y334" s="119">
        <v>21550.2</v>
      </c>
      <c r="Z334" s="121">
        <v>142.1</v>
      </c>
      <c r="AA334" s="119">
        <v>21692.3</v>
      </c>
      <c r="AB334" s="117" t="s">
        <v>141</v>
      </c>
      <c r="AC334" s="117">
        <v>31.730399999999999</v>
      </c>
      <c r="AD334" s="119">
        <v>683796.47</v>
      </c>
      <c r="AE334" s="119">
        <v>4508.8900000000003</v>
      </c>
      <c r="AF334" s="119">
        <v>688305.36</v>
      </c>
    </row>
    <row r="335" spans="1:32">
      <c r="A335" s="117">
        <v>411030</v>
      </c>
      <c r="B335" s="117">
        <v>411117496</v>
      </c>
      <c r="D335" s="117">
        <v>430158169</v>
      </c>
      <c r="E335" s="117" t="s">
        <v>290</v>
      </c>
      <c r="F335" s="117" t="s">
        <v>135</v>
      </c>
      <c r="G335" s="117">
        <v>212076423</v>
      </c>
      <c r="H335" s="117">
        <v>310248542</v>
      </c>
      <c r="I335" s="117">
        <v>1200555</v>
      </c>
      <c r="J335" s="117">
        <v>1100017</v>
      </c>
      <c r="K335" s="117">
        <v>1100017</v>
      </c>
      <c r="L335" s="118" t="s">
        <v>136</v>
      </c>
      <c r="M335" s="118" t="s">
        <v>137</v>
      </c>
      <c r="N335" s="118" t="s">
        <v>146</v>
      </c>
      <c r="O335" s="118" t="s">
        <v>45</v>
      </c>
      <c r="U335" s="118">
        <v>2000010</v>
      </c>
      <c r="V335" s="118" t="s">
        <v>181</v>
      </c>
      <c r="W335" s="118" t="s">
        <v>176</v>
      </c>
      <c r="X335" s="118">
        <v>250</v>
      </c>
      <c r="Y335" s="119">
        <v>109950</v>
      </c>
      <c r="Z335" s="121">
        <v>725</v>
      </c>
      <c r="AA335" s="119">
        <v>110675</v>
      </c>
      <c r="AB335" s="117" t="s">
        <v>141</v>
      </c>
      <c r="AC335" s="117">
        <v>31.730399999999999</v>
      </c>
      <c r="AD335" s="119">
        <v>3488757.48</v>
      </c>
      <c r="AE335" s="119">
        <v>23004.54</v>
      </c>
      <c r="AF335" s="119">
        <v>3511762.02</v>
      </c>
    </row>
    <row r="336" spans="1:32">
      <c r="A336" s="117">
        <v>411030</v>
      </c>
      <c r="B336" s="117">
        <v>411117507</v>
      </c>
      <c r="D336" s="117">
        <v>430158210</v>
      </c>
      <c r="E336" s="117" t="s">
        <v>290</v>
      </c>
      <c r="F336" s="117" t="s">
        <v>135</v>
      </c>
      <c r="G336" s="117">
        <v>212070027</v>
      </c>
      <c r="H336" s="117">
        <v>310248406</v>
      </c>
      <c r="I336" s="117">
        <v>1200574</v>
      </c>
      <c r="J336" s="117">
        <v>1100128</v>
      </c>
      <c r="K336" s="117">
        <v>1100128</v>
      </c>
      <c r="L336" s="118" t="s">
        <v>151</v>
      </c>
      <c r="M336" s="118" t="s">
        <v>152</v>
      </c>
      <c r="N336" s="118" t="s">
        <v>138</v>
      </c>
      <c r="O336" s="118" t="s">
        <v>45</v>
      </c>
      <c r="U336" s="118">
        <v>2000041</v>
      </c>
      <c r="V336" s="118" t="s">
        <v>251</v>
      </c>
      <c r="W336" s="118" t="s">
        <v>159</v>
      </c>
      <c r="X336" s="119">
        <v>1260</v>
      </c>
      <c r="Y336" s="119">
        <v>29584.799999999999</v>
      </c>
      <c r="Z336" s="120">
        <v>1159.2</v>
      </c>
      <c r="AA336" s="119">
        <v>30744</v>
      </c>
      <c r="AB336" s="117" t="s">
        <v>141</v>
      </c>
      <c r="AC336" s="117">
        <v>31.730399999999999</v>
      </c>
      <c r="AD336" s="119">
        <v>938737.54</v>
      </c>
      <c r="AE336" s="119">
        <v>36781.879999999997</v>
      </c>
      <c r="AF336" s="119">
        <v>975519.42</v>
      </c>
    </row>
    <row r="337" spans="1:32">
      <c r="A337" s="117">
        <v>411030</v>
      </c>
      <c r="B337" s="117">
        <v>411117508</v>
      </c>
      <c r="D337" s="117">
        <v>430158211</v>
      </c>
      <c r="E337" s="117" t="s">
        <v>290</v>
      </c>
      <c r="F337" s="117" t="s">
        <v>135</v>
      </c>
      <c r="G337" s="117">
        <v>212073726</v>
      </c>
      <c r="H337" s="117">
        <v>310248409</v>
      </c>
      <c r="I337" s="117">
        <v>1200574</v>
      </c>
      <c r="J337" s="117">
        <v>1100128</v>
      </c>
      <c r="K337" s="117">
        <v>1100128</v>
      </c>
      <c r="L337" s="118" t="s">
        <v>151</v>
      </c>
      <c r="M337" s="118" t="s">
        <v>152</v>
      </c>
      <c r="N337" s="118" t="s">
        <v>138</v>
      </c>
      <c r="O337" s="118" t="s">
        <v>45</v>
      </c>
      <c r="U337" s="118">
        <v>2000041</v>
      </c>
      <c r="V337" s="118" t="s">
        <v>251</v>
      </c>
      <c r="W337" s="118" t="s">
        <v>274</v>
      </c>
      <c r="X337" s="118">
        <v>400</v>
      </c>
      <c r="Y337" s="119">
        <v>2408</v>
      </c>
      <c r="Z337" s="121">
        <v>500</v>
      </c>
      <c r="AA337" s="119">
        <v>2908</v>
      </c>
      <c r="AB337" s="117" t="s">
        <v>141</v>
      </c>
      <c r="AC337" s="117">
        <v>31.730399999999999</v>
      </c>
      <c r="AD337" s="119">
        <v>76406.8</v>
      </c>
      <c r="AE337" s="119">
        <v>15865.2</v>
      </c>
      <c r="AF337" s="119">
        <v>92272</v>
      </c>
    </row>
    <row r="338" spans="1:32">
      <c r="A338" s="117">
        <v>411030</v>
      </c>
      <c r="B338" s="117">
        <v>411117509</v>
      </c>
      <c r="D338" s="117">
        <v>430158212</v>
      </c>
      <c r="E338" s="117" t="s">
        <v>290</v>
      </c>
      <c r="F338" s="117" t="s">
        <v>135</v>
      </c>
      <c r="G338" s="117">
        <v>212073725</v>
      </c>
      <c r="H338" s="117">
        <v>310248561</v>
      </c>
      <c r="I338" s="117">
        <v>1200574</v>
      </c>
      <c r="J338" s="117">
        <v>1100128</v>
      </c>
      <c r="K338" s="117">
        <v>1100128</v>
      </c>
      <c r="L338" s="118" t="s">
        <v>151</v>
      </c>
      <c r="M338" s="118" t="s">
        <v>152</v>
      </c>
      <c r="N338" s="118" t="s">
        <v>138</v>
      </c>
      <c r="O338" s="118" t="s">
        <v>45</v>
      </c>
      <c r="U338" s="118">
        <v>2000041</v>
      </c>
      <c r="V338" s="118" t="s">
        <v>251</v>
      </c>
      <c r="W338" s="118" t="s">
        <v>274</v>
      </c>
      <c r="X338" s="118">
        <v>400</v>
      </c>
      <c r="Y338" s="119">
        <v>2408</v>
      </c>
      <c r="Z338" s="121">
        <v>500</v>
      </c>
      <c r="AA338" s="119">
        <v>2908</v>
      </c>
      <c r="AB338" s="117" t="s">
        <v>141</v>
      </c>
      <c r="AC338" s="117">
        <v>31.730399999999999</v>
      </c>
      <c r="AD338" s="119">
        <v>76406.8</v>
      </c>
      <c r="AE338" s="119">
        <v>15865.2</v>
      </c>
      <c r="AF338" s="119">
        <v>92272</v>
      </c>
    </row>
    <row r="339" spans="1:32">
      <c r="A339" s="117">
        <v>411030</v>
      </c>
      <c r="B339" s="117">
        <v>411117510</v>
      </c>
      <c r="D339" s="117">
        <v>430158213</v>
      </c>
      <c r="E339" s="117" t="s">
        <v>290</v>
      </c>
      <c r="F339" s="117" t="s">
        <v>135</v>
      </c>
      <c r="G339" s="117">
        <v>212073725</v>
      </c>
      <c r="H339" s="117">
        <v>310248564</v>
      </c>
      <c r="I339" s="117">
        <v>1200574</v>
      </c>
      <c r="J339" s="117">
        <v>1100128</v>
      </c>
      <c r="K339" s="117">
        <v>1100128</v>
      </c>
      <c r="L339" s="118" t="s">
        <v>151</v>
      </c>
      <c r="M339" s="118" t="s">
        <v>152</v>
      </c>
      <c r="N339" s="118" t="s">
        <v>138</v>
      </c>
      <c r="O339" s="118" t="s">
        <v>45</v>
      </c>
      <c r="U339" s="118">
        <v>2000041</v>
      </c>
      <c r="V339" s="118" t="s">
        <v>251</v>
      </c>
      <c r="W339" s="118" t="s">
        <v>274</v>
      </c>
      <c r="X339" s="118">
        <v>400</v>
      </c>
      <c r="Y339" s="119">
        <v>2408</v>
      </c>
      <c r="Z339" s="121">
        <v>500</v>
      </c>
      <c r="AA339" s="119">
        <v>2908</v>
      </c>
      <c r="AB339" s="117" t="s">
        <v>141</v>
      </c>
      <c r="AC339" s="117">
        <v>31.730399999999999</v>
      </c>
      <c r="AD339" s="119">
        <v>76406.8</v>
      </c>
      <c r="AE339" s="119">
        <v>15865.2</v>
      </c>
      <c r="AF339" s="119">
        <v>92272</v>
      </c>
    </row>
    <row r="340" spans="1:32">
      <c r="A340" s="117">
        <v>411030</v>
      </c>
      <c r="B340" s="117">
        <v>411117511</v>
      </c>
      <c r="D340" s="117">
        <v>430158214</v>
      </c>
      <c r="E340" s="117" t="s">
        <v>290</v>
      </c>
      <c r="F340" s="117" t="s">
        <v>135</v>
      </c>
      <c r="G340" s="117">
        <v>212070026</v>
      </c>
      <c r="H340" s="117">
        <v>310248410</v>
      </c>
      <c r="I340" s="117">
        <v>1200574</v>
      </c>
      <c r="J340" s="117">
        <v>1100128</v>
      </c>
      <c r="K340" s="117">
        <v>1100128</v>
      </c>
      <c r="L340" s="118" t="s">
        <v>151</v>
      </c>
      <c r="M340" s="118" t="s">
        <v>152</v>
      </c>
      <c r="N340" s="118" t="s">
        <v>138</v>
      </c>
      <c r="O340" s="118" t="s">
        <v>45</v>
      </c>
      <c r="U340" s="118">
        <v>2000041</v>
      </c>
      <c r="V340" s="118" t="s">
        <v>251</v>
      </c>
      <c r="W340" s="118" t="s">
        <v>161</v>
      </c>
      <c r="X340" s="118">
        <v>63</v>
      </c>
      <c r="Y340" s="119">
        <v>1265.04</v>
      </c>
      <c r="Z340" s="121">
        <v>90.72</v>
      </c>
      <c r="AA340" s="119">
        <v>1355.76</v>
      </c>
      <c r="AB340" s="117" t="s">
        <v>141</v>
      </c>
      <c r="AC340" s="117">
        <v>31.730399999999999</v>
      </c>
      <c r="AD340" s="119">
        <v>40140.230000000003</v>
      </c>
      <c r="AE340" s="119">
        <v>2878.58</v>
      </c>
      <c r="AF340" s="119">
        <v>43018.81</v>
      </c>
    </row>
    <row r="341" spans="1:32">
      <c r="A341" s="117">
        <v>411030</v>
      </c>
      <c r="B341" s="117">
        <v>411117512</v>
      </c>
      <c r="D341" s="117">
        <v>430158215</v>
      </c>
      <c r="E341" s="117" t="s">
        <v>290</v>
      </c>
      <c r="F341" s="117" t="s">
        <v>135</v>
      </c>
      <c r="G341" s="117">
        <v>212070026</v>
      </c>
      <c r="H341" s="117">
        <v>310248411</v>
      </c>
      <c r="I341" s="117">
        <v>1200574</v>
      </c>
      <c r="J341" s="117">
        <v>1100128</v>
      </c>
      <c r="K341" s="117">
        <v>1100128</v>
      </c>
      <c r="L341" s="118" t="s">
        <v>151</v>
      </c>
      <c r="M341" s="118" t="s">
        <v>152</v>
      </c>
      <c r="N341" s="118" t="s">
        <v>138</v>
      </c>
      <c r="O341" s="118" t="s">
        <v>45</v>
      </c>
      <c r="U341" s="118">
        <v>2000041</v>
      </c>
      <c r="V341" s="118" t="s">
        <v>251</v>
      </c>
      <c r="W341" s="118" t="s">
        <v>161</v>
      </c>
      <c r="X341" s="118">
        <v>600</v>
      </c>
      <c r="Y341" s="119">
        <v>12048</v>
      </c>
      <c r="Z341" s="121">
        <v>864</v>
      </c>
      <c r="AA341" s="119">
        <v>12912</v>
      </c>
      <c r="AB341" s="117" t="s">
        <v>141</v>
      </c>
      <c r="AC341" s="117">
        <v>31.730399999999999</v>
      </c>
      <c r="AD341" s="119">
        <v>382287.86</v>
      </c>
      <c r="AE341" s="119">
        <v>27415.07</v>
      </c>
      <c r="AF341" s="119">
        <v>409702.92</v>
      </c>
    </row>
    <row r="342" spans="1:32">
      <c r="A342" s="117">
        <v>411030</v>
      </c>
      <c r="B342" s="117">
        <v>411117513</v>
      </c>
      <c r="D342" s="117">
        <v>430158216</v>
      </c>
      <c r="E342" s="117" t="s">
        <v>290</v>
      </c>
      <c r="F342" s="117" t="s">
        <v>135</v>
      </c>
      <c r="G342" s="117">
        <v>212070026</v>
      </c>
      <c r="H342" s="117">
        <v>310248412</v>
      </c>
      <c r="I342" s="117">
        <v>1200574</v>
      </c>
      <c r="J342" s="117">
        <v>1100128</v>
      </c>
      <c r="K342" s="117">
        <v>1100128</v>
      </c>
      <c r="L342" s="118" t="s">
        <v>151</v>
      </c>
      <c r="M342" s="118" t="s">
        <v>152</v>
      </c>
      <c r="N342" s="118" t="s">
        <v>138</v>
      </c>
      <c r="O342" s="118" t="s">
        <v>45</v>
      </c>
      <c r="U342" s="118">
        <v>2000041</v>
      </c>
      <c r="V342" s="118" t="s">
        <v>251</v>
      </c>
      <c r="W342" s="118" t="s">
        <v>161</v>
      </c>
      <c r="X342" s="118">
        <v>490</v>
      </c>
      <c r="Y342" s="119">
        <v>9839.2000000000007</v>
      </c>
      <c r="Z342" s="121">
        <v>705.6</v>
      </c>
      <c r="AA342" s="119">
        <v>10544.8</v>
      </c>
      <c r="AB342" s="117" t="s">
        <v>141</v>
      </c>
      <c r="AC342" s="117">
        <v>31.730399999999999</v>
      </c>
      <c r="AD342" s="119">
        <v>312201.75</v>
      </c>
      <c r="AE342" s="119">
        <v>22388.97</v>
      </c>
      <c r="AF342" s="119">
        <v>334590.71999999997</v>
      </c>
    </row>
    <row r="343" spans="1:32">
      <c r="A343" s="117">
        <v>411030</v>
      </c>
      <c r="B343" s="117">
        <v>418004044</v>
      </c>
      <c r="D343" s="117">
        <v>418004044</v>
      </c>
      <c r="E343" s="117" t="s">
        <v>213</v>
      </c>
      <c r="F343" s="117" t="s">
        <v>135</v>
      </c>
      <c r="G343" s="117">
        <v>220006616</v>
      </c>
      <c r="H343" s="117">
        <v>310246372</v>
      </c>
      <c r="I343" s="117">
        <v>1200002</v>
      </c>
      <c r="J343" s="117">
        <v>1300116</v>
      </c>
      <c r="K343" s="117">
        <v>1100002</v>
      </c>
      <c r="L343" s="118" t="s">
        <v>227</v>
      </c>
      <c r="M343" s="118" t="s">
        <v>137</v>
      </c>
      <c r="N343" s="118" t="s">
        <v>146</v>
      </c>
      <c r="O343" s="118" t="s">
        <v>49</v>
      </c>
      <c r="U343" s="118">
        <v>5009999</v>
      </c>
      <c r="V343" s="118" t="s">
        <v>292</v>
      </c>
      <c r="W343" s="118" t="s">
        <v>293</v>
      </c>
      <c r="X343" s="118">
        <v>87</v>
      </c>
      <c r="Y343" s="119">
        <v>6591.12</v>
      </c>
      <c r="Z343" s="121">
        <v>427.17</v>
      </c>
      <c r="AA343" s="119">
        <v>7018.29</v>
      </c>
      <c r="AB343" s="117" t="s">
        <v>141</v>
      </c>
      <c r="AC343" s="117">
        <v>31.985299999999999</v>
      </c>
      <c r="AD343" s="119">
        <v>210818.95</v>
      </c>
      <c r="AE343" s="119">
        <v>13663.16</v>
      </c>
      <c r="AF343" s="119">
        <v>224482.11</v>
      </c>
    </row>
    <row r="344" spans="1:32">
      <c r="A344" s="117">
        <v>411030</v>
      </c>
      <c r="B344" s="117">
        <v>418004044</v>
      </c>
      <c r="D344" s="117">
        <v>418004044</v>
      </c>
      <c r="E344" s="117" t="s">
        <v>213</v>
      </c>
      <c r="F344" s="117" t="s">
        <v>135</v>
      </c>
      <c r="G344" s="117">
        <v>220006616</v>
      </c>
      <c r="H344" s="117">
        <v>310246372</v>
      </c>
      <c r="I344" s="117">
        <v>1200002</v>
      </c>
      <c r="J344" s="117">
        <v>1300116</v>
      </c>
      <c r="K344" s="117">
        <v>1100002</v>
      </c>
      <c r="L344" s="118" t="s">
        <v>227</v>
      </c>
      <c r="M344" s="118" t="s">
        <v>137</v>
      </c>
      <c r="N344" s="118" t="s">
        <v>146</v>
      </c>
      <c r="O344" s="118" t="s">
        <v>49</v>
      </c>
      <c r="U344" s="118">
        <v>5009999</v>
      </c>
      <c r="V344" s="118" t="s">
        <v>292</v>
      </c>
      <c r="W344" s="118" t="s">
        <v>294</v>
      </c>
      <c r="X344" s="118">
        <v>18</v>
      </c>
      <c r="Y344" s="118">
        <v>303.12</v>
      </c>
      <c r="Z344" s="121">
        <v>10.26</v>
      </c>
      <c r="AA344" s="118">
        <v>313.38</v>
      </c>
      <c r="AB344" s="117" t="s">
        <v>141</v>
      </c>
      <c r="AC344" s="117">
        <v>31.985299999999999</v>
      </c>
      <c r="AD344" s="119">
        <v>9695.3799999999992</v>
      </c>
      <c r="AE344" s="118">
        <v>328.17</v>
      </c>
      <c r="AF344" s="119">
        <v>10023.549999999999</v>
      </c>
    </row>
    <row r="345" spans="1:32">
      <c r="A345" s="117">
        <v>411030</v>
      </c>
      <c r="B345" s="117">
        <v>418004044</v>
      </c>
      <c r="D345" s="117">
        <v>418004044</v>
      </c>
      <c r="E345" s="117" t="s">
        <v>213</v>
      </c>
      <c r="F345" s="117" t="s">
        <v>135</v>
      </c>
      <c r="G345" s="117">
        <v>220006616</v>
      </c>
      <c r="H345" s="117">
        <v>310246372</v>
      </c>
      <c r="I345" s="117">
        <v>1200002</v>
      </c>
      <c r="J345" s="117">
        <v>1300116</v>
      </c>
      <c r="K345" s="117">
        <v>1100002</v>
      </c>
      <c r="L345" s="118" t="s">
        <v>227</v>
      </c>
      <c r="M345" s="118" t="s">
        <v>137</v>
      </c>
      <c r="N345" s="118" t="s">
        <v>146</v>
      </c>
      <c r="O345" s="118" t="s">
        <v>49</v>
      </c>
      <c r="U345" s="118">
        <v>5009999</v>
      </c>
      <c r="V345" s="118" t="s">
        <v>292</v>
      </c>
      <c r="W345" s="118" t="s">
        <v>294</v>
      </c>
      <c r="X345" s="118">
        <v>10</v>
      </c>
      <c r="Y345" s="118">
        <v>158.6</v>
      </c>
      <c r="Z345" s="121">
        <v>5.6</v>
      </c>
      <c r="AA345" s="118">
        <v>164.2</v>
      </c>
      <c r="AB345" s="117" t="s">
        <v>141</v>
      </c>
      <c r="AC345" s="117">
        <v>31.985299999999999</v>
      </c>
      <c r="AD345" s="119">
        <v>5072.87</v>
      </c>
      <c r="AE345" s="118">
        <v>179.12</v>
      </c>
      <c r="AF345" s="119">
        <v>5251.99</v>
      </c>
    </row>
    <row r="346" spans="1:32">
      <c r="A346" s="117">
        <v>411030</v>
      </c>
      <c r="B346" s="117">
        <v>418004044</v>
      </c>
      <c r="D346" s="117">
        <v>418004044</v>
      </c>
      <c r="E346" s="117" t="s">
        <v>213</v>
      </c>
      <c r="F346" s="117" t="s">
        <v>135</v>
      </c>
      <c r="G346" s="117">
        <v>220006616</v>
      </c>
      <c r="H346" s="117">
        <v>310246372</v>
      </c>
      <c r="I346" s="117">
        <v>1200002</v>
      </c>
      <c r="J346" s="117">
        <v>1300116</v>
      </c>
      <c r="K346" s="117">
        <v>1100002</v>
      </c>
      <c r="L346" s="118" t="s">
        <v>227</v>
      </c>
      <c r="M346" s="118" t="s">
        <v>137</v>
      </c>
      <c r="N346" s="118" t="s">
        <v>146</v>
      </c>
      <c r="O346" s="118" t="s">
        <v>49</v>
      </c>
      <c r="U346" s="118">
        <v>5009999</v>
      </c>
      <c r="V346" s="118" t="s">
        <v>292</v>
      </c>
      <c r="W346" s="118" t="s">
        <v>295</v>
      </c>
      <c r="X346" s="118">
        <v>17</v>
      </c>
      <c r="Y346" s="118">
        <v>745.96</v>
      </c>
      <c r="Z346" s="121">
        <v>44.2</v>
      </c>
      <c r="AA346" s="118">
        <v>790.16</v>
      </c>
      <c r="AB346" s="117" t="s">
        <v>141</v>
      </c>
      <c r="AC346" s="117">
        <v>31.985299999999999</v>
      </c>
      <c r="AD346" s="119">
        <v>23859.75</v>
      </c>
      <c r="AE346" s="119">
        <v>1413.75</v>
      </c>
      <c r="AF346" s="119">
        <v>25273.5</v>
      </c>
    </row>
    <row r="347" spans="1:32">
      <c r="A347" s="117">
        <v>411030</v>
      </c>
      <c r="B347" s="117">
        <v>418004044</v>
      </c>
      <c r="D347" s="117">
        <v>418004044</v>
      </c>
      <c r="E347" s="117" t="s">
        <v>213</v>
      </c>
      <c r="F347" s="117" t="s">
        <v>135</v>
      </c>
      <c r="G347" s="117">
        <v>220006616</v>
      </c>
      <c r="H347" s="117">
        <v>310246372</v>
      </c>
      <c r="I347" s="117">
        <v>1200002</v>
      </c>
      <c r="J347" s="117">
        <v>1300116</v>
      </c>
      <c r="K347" s="117">
        <v>1100002</v>
      </c>
      <c r="L347" s="118" t="s">
        <v>227</v>
      </c>
      <c r="M347" s="118" t="s">
        <v>137</v>
      </c>
      <c r="N347" s="118" t="s">
        <v>146</v>
      </c>
      <c r="O347" s="118" t="s">
        <v>49</v>
      </c>
      <c r="U347" s="118">
        <v>5009999</v>
      </c>
      <c r="V347" s="118" t="s">
        <v>292</v>
      </c>
      <c r="W347" s="118" t="s">
        <v>295</v>
      </c>
      <c r="X347" s="118">
        <v>19</v>
      </c>
      <c r="Y347" s="118">
        <v>833.72</v>
      </c>
      <c r="Z347" s="121">
        <v>49.4</v>
      </c>
      <c r="AA347" s="118">
        <v>883.12</v>
      </c>
      <c r="AB347" s="117" t="s">
        <v>141</v>
      </c>
      <c r="AC347" s="117">
        <v>31.985299999999999</v>
      </c>
      <c r="AD347" s="119">
        <v>26666.78</v>
      </c>
      <c r="AE347" s="119">
        <v>1580.07</v>
      </c>
      <c r="AF347" s="119">
        <v>28246.86</v>
      </c>
    </row>
    <row r="348" spans="1:32">
      <c r="A348" s="117">
        <v>411030</v>
      </c>
      <c r="B348" s="117">
        <v>418004044</v>
      </c>
      <c r="D348" s="117">
        <v>418004044</v>
      </c>
      <c r="E348" s="117" t="s">
        <v>213</v>
      </c>
      <c r="F348" s="117" t="s">
        <v>135</v>
      </c>
      <c r="G348" s="117">
        <v>220006616</v>
      </c>
      <c r="H348" s="117">
        <v>310246372</v>
      </c>
      <c r="I348" s="117">
        <v>1200002</v>
      </c>
      <c r="J348" s="117">
        <v>1300116</v>
      </c>
      <c r="K348" s="117">
        <v>1100002</v>
      </c>
      <c r="L348" s="118" t="s">
        <v>227</v>
      </c>
      <c r="M348" s="118" t="s">
        <v>137</v>
      </c>
      <c r="N348" s="118" t="s">
        <v>146</v>
      </c>
      <c r="O348" s="118" t="s">
        <v>49</v>
      </c>
      <c r="U348" s="118">
        <v>5009999</v>
      </c>
      <c r="V348" s="118" t="s">
        <v>292</v>
      </c>
      <c r="W348" s="118" t="s">
        <v>295</v>
      </c>
      <c r="X348" s="118">
        <v>13</v>
      </c>
      <c r="Y348" s="118">
        <v>570.44000000000005</v>
      </c>
      <c r="Z348" s="121">
        <v>33.799999999999997</v>
      </c>
      <c r="AA348" s="118">
        <v>604.24</v>
      </c>
      <c r="AB348" s="117" t="s">
        <v>141</v>
      </c>
      <c r="AC348" s="117">
        <v>31.985299999999999</v>
      </c>
      <c r="AD348" s="119">
        <v>18245.689999999999</v>
      </c>
      <c r="AE348" s="119">
        <v>1081.0999999999999</v>
      </c>
      <c r="AF348" s="119">
        <v>19326.8</v>
      </c>
    </row>
    <row r="349" spans="1:32">
      <c r="A349" s="117">
        <v>411030</v>
      </c>
      <c r="B349" s="117">
        <v>418004044</v>
      </c>
      <c r="D349" s="117">
        <v>418004044</v>
      </c>
      <c r="E349" s="117" t="s">
        <v>213</v>
      </c>
      <c r="F349" s="117" t="s">
        <v>135</v>
      </c>
      <c r="G349" s="117">
        <v>220006616</v>
      </c>
      <c r="H349" s="117">
        <v>310246372</v>
      </c>
      <c r="I349" s="117">
        <v>1200002</v>
      </c>
      <c r="J349" s="117">
        <v>1300116</v>
      </c>
      <c r="K349" s="117">
        <v>1100002</v>
      </c>
      <c r="L349" s="118" t="s">
        <v>227</v>
      </c>
      <c r="M349" s="118" t="s">
        <v>137</v>
      </c>
      <c r="N349" s="118" t="s">
        <v>146</v>
      </c>
      <c r="O349" s="118" t="s">
        <v>49</v>
      </c>
      <c r="U349" s="118">
        <v>5009999</v>
      </c>
      <c r="V349" s="118" t="s">
        <v>292</v>
      </c>
      <c r="W349" s="118" t="s">
        <v>295</v>
      </c>
      <c r="X349" s="118">
        <v>1</v>
      </c>
      <c r="Y349" s="118">
        <v>43.88</v>
      </c>
      <c r="Z349" s="121">
        <v>2.6</v>
      </c>
      <c r="AA349" s="118">
        <v>46.48</v>
      </c>
      <c r="AB349" s="117" t="s">
        <v>141</v>
      </c>
      <c r="AC349" s="117">
        <v>31.985299999999999</v>
      </c>
      <c r="AD349" s="119">
        <v>1403.51</v>
      </c>
      <c r="AE349" s="118">
        <v>83.16</v>
      </c>
      <c r="AF349" s="119">
        <v>1486.68</v>
      </c>
    </row>
    <row r="350" spans="1:32">
      <c r="A350" s="117">
        <v>411030</v>
      </c>
      <c r="B350" s="117">
        <v>418004044</v>
      </c>
      <c r="D350" s="117">
        <v>418004044</v>
      </c>
      <c r="E350" s="117" t="s">
        <v>213</v>
      </c>
      <c r="F350" s="117" t="s">
        <v>135</v>
      </c>
      <c r="G350" s="117">
        <v>220006616</v>
      </c>
      <c r="H350" s="117">
        <v>310246372</v>
      </c>
      <c r="I350" s="117">
        <v>1200002</v>
      </c>
      <c r="J350" s="117">
        <v>1300116</v>
      </c>
      <c r="K350" s="117">
        <v>1100002</v>
      </c>
      <c r="L350" s="118" t="s">
        <v>227</v>
      </c>
      <c r="M350" s="118" t="s">
        <v>137</v>
      </c>
      <c r="N350" s="118" t="s">
        <v>146</v>
      </c>
      <c r="O350" s="118" t="s">
        <v>49</v>
      </c>
      <c r="U350" s="118">
        <v>5009999</v>
      </c>
      <c r="V350" s="118" t="s">
        <v>292</v>
      </c>
      <c r="W350" s="118" t="s">
        <v>295</v>
      </c>
      <c r="X350" s="118">
        <v>30</v>
      </c>
      <c r="Y350" s="119">
        <v>1316.4</v>
      </c>
      <c r="Z350" s="121">
        <v>78</v>
      </c>
      <c r="AA350" s="119">
        <v>1394.4</v>
      </c>
      <c r="AB350" s="117" t="s">
        <v>141</v>
      </c>
      <c r="AC350" s="117">
        <v>31.985299999999999</v>
      </c>
      <c r="AD350" s="119">
        <v>42105.45</v>
      </c>
      <c r="AE350" s="119">
        <v>2494.85</v>
      </c>
      <c r="AF350" s="119">
        <v>44600.3</v>
      </c>
    </row>
    <row r="351" spans="1:32">
      <c r="A351" s="117">
        <v>411030</v>
      </c>
      <c r="B351" s="117">
        <v>418004044</v>
      </c>
      <c r="D351" s="117">
        <v>418004044</v>
      </c>
      <c r="E351" s="117" t="s">
        <v>213</v>
      </c>
      <c r="F351" s="117" t="s">
        <v>135</v>
      </c>
      <c r="G351" s="117">
        <v>220006616</v>
      </c>
      <c r="H351" s="117">
        <v>310246372</v>
      </c>
      <c r="I351" s="117">
        <v>1200002</v>
      </c>
      <c r="J351" s="117">
        <v>1300116</v>
      </c>
      <c r="K351" s="117">
        <v>1100002</v>
      </c>
      <c r="L351" s="118" t="s">
        <v>227</v>
      </c>
      <c r="M351" s="118" t="s">
        <v>137</v>
      </c>
      <c r="N351" s="118" t="s">
        <v>146</v>
      </c>
      <c r="O351" s="118" t="s">
        <v>49</v>
      </c>
      <c r="U351" s="118">
        <v>5009999</v>
      </c>
      <c r="V351" s="118" t="s">
        <v>292</v>
      </c>
      <c r="W351" s="118" t="s">
        <v>296</v>
      </c>
      <c r="X351" s="118">
        <v>10</v>
      </c>
      <c r="Y351" s="118">
        <v>156.30000000000001</v>
      </c>
      <c r="Z351" s="121">
        <v>5.3</v>
      </c>
      <c r="AA351" s="118">
        <v>161.6</v>
      </c>
      <c r="AB351" s="117" t="s">
        <v>141</v>
      </c>
      <c r="AC351" s="117">
        <v>31.985299999999999</v>
      </c>
      <c r="AD351" s="119">
        <v>4999.3</v>
      </c>
      <c r="AE351" s="118">
        <v>169.52</v>
      </c>
      <c r="AF351" s="119">
        <v>5168.82</v>
      </c>
    </row>
    <row r="352" spans="1:32">
      <c r="A352" s="117">
        <v>411030</v>
      </c>
      <c r="B352" s="117">
        <v>418004044</v>
      </c>
      <c r="D352" s="117">
        <v>418004044</v>
      </c>
      <c r="E352" s="117" t="s">
        <v>213</v>
      </c>
      <c r="F352" s="117" t="s">
        <v>135</v>
      </c>
      <c r="G352" s="117">
        <v>220006616</v>
      </c>
      <c r="H352" s="117">
        <v>310246372</v>
      </c>
      <c r="I352" s="117">
        <v>1200002</v>
      </c>
      <c r="J352" s="117">
        <v>1300116</v>
      </c>
      <c r="K352" s="117">
        <v>1100002</v>
      </c>
      <c r="L352" s="118" t="s">
        <v>227</v>
      </c>
      <c r="M352" s="118" t="s">
        <v>137</v>
      </c>
      <c r="N352" s="118" t="s">
        <v>146</v>
      </c>
      <c r="O352" s="118" t="s">
        <v>49</v>
      </c>
      <c r="U352" s="118">
        <v>5009999</v>
      </c>
      <c r="V352" s="118" t="s">
        <v>292</v>
      </c>
      <c r="W352" s="118" t="s">
        <v>296</v>
      </c>
      <c r="X352" s="118">
        <v>9</v>
      </c>
      <c r="Y352" s="118">
        <v>140.66999999999999</v>
      </c>
      <c r="Z352" s="121">
        <v>4.7699999999999996</v>
      </c>
      <c r="AA352" s="118">
        <v>145.44</v>
      </c>
      <c r="AB352" s="117" t="s">
        <v>141</v>
      </c>
      <c r="AC352" s="117">
        <v>31.985299999999999</v>
      </c>
      <c r="AD352" s="119">
        <v>4499.37</v>
      </c>
      <c r="AE352" s="118">
        <v>152.57</v>
      </c>
      <c r="AF352" s="119">
        <v>4651.9399999999996</v>
      </c>
    </row>
    <row r="353" spans="1:32">
      <c r="A353" s="117">
        <v>411030</v>
      </c>
      <c r="B353" s="117">
        <v>418004044</v>
      </c>
      <c r="D353" s="117">
        <v>418004044</v>
      </c>
      <c r="E353" s="117" t="s">
        <v>213</v>
      </c>
      <c r="F353" s="117" t="s">
        <v>135</v>
      </c>
      <c r="G353" s="117">
        <v>220006616</v>
      </c>
      <c r="H353" s="117">
        <v>310246372</v>
      </c>
      <c r="I353" s="117">
        <v>1200002</v>
      </c>
      <c r="J353" s="117">
        <v>1300116</v>
      </c>
      <c r="K353" s="117">
        <v>1100002</v>
      </c>
      <c r="L353" s="118" t="s">
        <v>227</v>
      </c>
      <c r="M353" s="118" t="s">
        <v>137</v>
      </c>
      <c r="N353" s="118" t="s">
        <v>146</v>
      </c>
      <c r="O353" s="118" t="s">
        <v>49</v>
      </c>
      <c r="U353" s="118">
        <v>5009999</v>
      </c>
      <c r="V353" s="118" t="s">
        <v>292</v>
      </c>
      <c r="W353" s="118" t="s">
        <v>296</v>
      </c>
      <c r="X353" s="118">
        <v>1</v>
      </c>
      <c r="Y353" s="118">
        <v>15.63</v>
      </c>
      <c r="Z353" s="121">
        <v>0.53</v>
      </c>
      <c r="AA353" s="118">
        <v>16.16</v>
      </c>
      <c r="AB353" s="117" t="s">
        <v>141</v>
      </c>
      <c r="AC353" s="117">
        <v>31.985299999999999</v>
      </c>
      <c r="AD353" s="118">
        <v>499.93</v>
      </c>
      <c r="AE353" s="118">
        <v>16.95</v>
      </c>
      <c r="AF353" s="118">
        <v>516.88</v>
      </c>
    </row>
    <row r="354" spans="1:32">
      <c r="A354" s="117">
        <v>411030</v>
      </c>
      <c r="B354" s="117">
        <v>418004044</v>
      </c>
      <c r="D354" s="117">
        <v>418004044</v>
      </c>
      <c r="E354" s="117" t="s">
        <v>213</v>
      </c>
      <c r="F354" s="117" t="s">
        <v>135</v>
      </c>
      <c r="G354" s="117">
        <v>220006616</v>
      </c>
      <c r="H354" s="117">
        <v>310246372</v>
      </c>
      <c r="I354" s="117">
        <v>1200002</v>
      </c>
      <c r="J354" s="117">
        <v>1300116</v>
      </c>
      <c r="K354" s="117">
        <v>1100002</v>
      </c>
      <c r="L354" s="118" t="s">
        <v>227</v>
      </c>
      <c r="M354" s="118" t="s">
        <v>137</v>
      </c>
      <c r="N354" s="118" t="s">
        <v>146</v>
      </c>
      <c r="O354" s="118" t="s">
        <v>49</v>
      </c>
      <c r="U354" s="118">
        <v>5009999</v>
      </c>
      <c r="V354" s="118" t="s">
        <v>292</v>
      </c>
      <c r="W354" s="118" t="s">
        <v>297</v>
      </c>
      <c r="X354" s="118">
        <v>239</v>
      </c>
      <c r="Y354" s="119">
        <v>16479.05</v>
      </c>
      <c r="Z354" s="120">
        <v>1080.28</v>
      </c>
      <c r="AA354" s="119">
        <v>17559.330000000002</v>
      </c>
      <c r="AB354" s="117" t="s">
        <v>141</v>
      </c>
      <c r="AC354" s="117">
        <v>31.985299999999999</v>
      </c>
      <c r="AD354" s="119">
        <v>527087.35999999999</v>
      </c>
      <c r="AE354" s="119">
        <v>34553.08</v>
      </c>
      <c r="AF354" s="119">
        <v>561640.43999999994</v>
      </c>
    </row>
    <row r="355" spans="1:32">
      <c r="A355" s="117">
        <v>411030</v>
      </c>
      <c r="B355" s="117">
        <v>418004044</v>
      </c>
      <c r="D355" s="117">
        <v>418004044</v>
      </c>
      <c r="E355" s="117" t="s">
        <v>213</v>
      </c>
      <c r="F355" s="117" t="s">
        <v>135</v>
      </c>
      <c r="G355" s="117">
        <v>220006616</v>
      </c>
      <c r="H355" s="117">
        <v>310246372</v>
      </c>
      <c r="I355" s="117">
        <v>1200002</v>
      </c>
      <c r="J355" s="117">
        <v>1300116</v>
      </c>
      <c r="K355" s="117">
        <v>1100002</v>
      </c>
      <c r="L355" s="118" t="s">
        <v>227</v>
      </c>
      <c r="M355" s="118" t="s">
        <v>137</v>
      </c>
      <c r="N355" s="118" t="s">
        <v>146</v>
      </c>
      <c r="O355" s="118" t="s">
        <v>49</v>
      </c>
      <c r="U355" s="118">
        <v>5009999</v>
      </c>
      <c r="V355" s="118" t="s">
        <v>292</v>
      </c>
      <c r="W355" s="118" t="s">
        <v>297</v>
      </c>
      <c r="X355" s="118">
        <v>3</v>
      </c>
      <c r="Y355" s="118">
        <v>206.85</v>
      </c>
      <c r="Z355" s="121">
        <v>13.56</v>
      </c>
      <c r="AA355" s="118">
        <v>220.41</v>
      </c>
      <c r="AB355" s="117" t="s">
        <v>141</v>
      </c>
      <c r="AC355" s="117">
        <v>31.985299999999999</v>
      </c>
      <c r="AD355" s="119">
        <v>6616.16</v>
      </c>
      <c r="AE355" s="118">
        <v>433.72</v>
      </c>
      <c r="AF355" s="119">
        <v>7049.88</v>
      </c>
    </row>
    <row r="356" spans="1:32">
      <c r="A356" s="117">
        <v>411030</v>
      </c>
      <c r="B356" s="117">
        <v>418004044</v>
      </c>
      <c r="D356" s="117">
        <v>418004044</v>
      </c>
      <c r="E356" s="117" t="s">
        <v>213</v>
      </c>
      <c r="F356" s="117" t="s">
        <v>135</v>
      </c>
      <c r="G356" s="117">
        <v>220006616</v>
      </c>
      <c r="H356" s="117">
        <v>310246372</v>
      </c>
      <c r="I356" s="117">
        <v>1200002</v>
      </c>
      <c r="J356" s="117">
        <v>1300116</v>
      </c>
      <c r="K356" s="117">
        <v>1100002</v>
      </c>
      <c r="L356" s="118" t="s">
        <v>227</v>
      </c>
      <c r="M356" s="118" t="s">
        <v>137</v>
      </c>
      <c r="N356" s="118" t="s">
        <v>146</v>
      </c>
      <c r="O356" s="118" t="s">
        <v>49</v>
      </c>
      <c r="U356" s="118">
        <v>5009999</v>
      </c>
      <c r="V356" s="118" t="s">
        <v>292</v>
      </c>
      <c r="W356" s="118" t="s">
        <v>298</v>
      </c>
      <c r="X356" s="118">
        <v>260</v>
      </c>
      <c r="Y356" s="119">
        <v>10925.2</v>
      </c>
      <c r="Z356" s="121">
        <v>637</v>
      </c>
      <c r="AA356" s="119">
        <v>11562.2</v>
      </c>
      <c r="AB356" s="117" t="s">
        <v>141</v>
      </c>
      <c r="AC356" s="117">
        <v>31.985299999999999</v>
      </c>
      <c r="AD356" s="119">
        <v>349445.8</v>
      </c>
      <c r="AE356" s="119">
        <v>20374.64</v>
      </c>
      <c r="AF356" s="119">
        <v>369820.44</v>
      </c>
    </row>
    <row r="357" spans="1:32">
      <c r="A357" s="117">
        <v>411030</v>
      </c>
      <c r="B357" s="117">
        <v>418004044</v>
      </c>
      <c r="D357" s="117">
        <v>418004044</v>
      </c>
      <c r="E357" s="117" t="s">
        <v>213</v>
      </c>
      <c r="F357" s="117" t="s">
        <v>135</v>
      </c>
      <c r="G357" s="117">
        <v>220006616</v>
      </c>
      <c r="H357" s="117">
        <v>310246372</v>
      </c>
      <c r="I357" s="117">
        <v>1200002</v>
      </c>
      <c r="J357" s="117">
        <v>1300116</v>
      </c>
      <c r="K357" s="117">
        <v>1100002</v>
      </c>
      <c r="L357" s="118" t="s">
        <v>227</v>
      </c>
      <c r="M357" s="118" t="s">
        <v>137</v>
      </c>
      <c r="N357" s="118" t="s">
        <v>146</v>
      </c>
      <c r="O357" s="118" t="s">
        <v>49</v>
      </c>
      <c r="U357" s="118">
        <v>5009999</v>
      </c>
      <c r="V357" s="118" t="s">
        <v>292</v>
      </c>
      <c r="W357" s="118" t="s">
        <v>299</v>
      </c>
      <c r="X357" s="118">
        <v>40</v>
      </c>
      <c r="Y357" s="119">
        <v>1920.4</v>
      </c>
      <c r="Z357" s="121">
        <v>116.8</v>
      </c>
      <c r="AA357" s="119">
        <v>2037.2</v>
      </c>
      <c r="AB357" s="117" t="s">
        <v>141</v>
      </c>
      <c r="AC357" s="117">
        <v>31.985299999999999</v>
      </c>
      <c r="AD357" s="119">
        <v>61424.57</v>
      </c>
      <c r="AE357" s="119">
        <v>3735.88</v>
      </c>
      <c r="AF357" s="119">
        <v>65160.45</v>
      </c>
    </row>
    <row r="358" spans="1:32">
      <c r="A358" s="117">
        <v>411030</v>
      </c>
      <c r="B358" s="117">
        <v>418004044</v>
      </c>
      <c r="D358" s="117">
        <v>418004044</v>
      </c>
      <c r="E358" s="117" t="s">
        <v>213</v>
      </c>
      <c r="F358" s="117" t="s">
        <v>135</v>
      </c>
      <c r="G358" s="117">
        <v>220006616</v>
      </c>
      <c r="H358" s="117">
        <v>310246372</v>
      </c>
      <c r="I358" s="117">
        <v>1200002</v>
      </c>
      <c r="J358" s="117">
        <v>1300116</v>
      </c>
      <c r="K358" s="117">
        <v>1100002</v>
      </c>
      <c r="L358" s="118" t="s">
        <v>227</v>
      </c>
      <c r="M358" s="118" t="s">
        <v>137</v>
      </c>
      <c r="N358" s="118" t="s">
        <v>146</v>
      </c>
      <c r="O358" s="118" t="s">
        <v>49</v>
      </c>
      <c r="U358" s="118">
        <v>5009999</v>
      </c>
      <c r="V358" s="118" t="s">
        <v>292</v>
      </c>
      <c r="W358" s="118" t="s">
        <v>299</v>
      </c>
      <c r="X358" s="118">
        <v>1</v>
      </c>
      <c r="Y358" s="118">
        <v>48.01</v>
      </c>
      <c r="Z358" s="121">
        <v>2.92</v>
      </c>
      <c r="AA358" s="118">
        <v>50.93</v>
      </c>
      <c r="AB358" s="117" t="s">
        <v>141</v>
      </c>
      <c r="AC358" s="117">
        <v>31.985299999999999</v>
      </c>
      <c r="AD358" s="119">
        <v>1535.61</v>
      </c>
      <c r="AE358" s="118">
        <v>93.4</v>
      </c>
      <c r="AF358" s="119">
        <v>1629.01</v>
      </c>
    </row>
    <row r="359" spans="1:32">
      <c r="A359" s="117">
        <v>411030</v>
      </c>
      <c r="B359" s="117">
        <v>418004045</v>
      </c>
      <c r="D359" s="117">
        <v>418004045</v>
      </c>
      <c r="E359" s="117" t="s">
        <v>250</v>
      </c>
      <c r="F359" s="117" t="s">
        <v>135</v>
      </c>
      <c r="G359" s="117">
        <v>220006617</v>
      </c>
      <c r="H359" s="117">
        <v>310247160</v>
      </c>
      <c r="I359" s="117">
        <v>1200002</v>
      </c>
      <c r="J359" s="117">
        <v>1300116</v>
      </c>
      <c r="K359" s="117">
        <v>1100002</v>
      </c>
      <c r="L359" s="118" t="s">
        <v>227</v>
      </c>
      <c r="M359" s="118" t="s">
        <v>137</v>
      </c>
      <c r="N359" s="118" t="s">
        <v>146</v>
      </c>
      <c r="O359" s="118" t="s">
        <v>49</v>
      </c>
      <c r="U359" s="118">
        <v>5009999</v>
      </c>
      <c r="V359" s="118" t="s">
        <v>292</v>
      </c>
      <c r="W359" s="118" t="s">
        <v>300</v>
      </c>
      <c r="X359" s="118">
        <v>202</v>
      </c>
      <c r="Y359" s="119">
        <v>4686.3999999999996</v>
      </c>
      <c r="Z359" s="121">
        <v>303</v>
      </c>
      <c r="AA359" s="119">
        <v>4989.3999999999996</v>
      </c>
      <c r="AB359" s="117" t="s">
        <v>141</v>
      </c>
      <c r="AC359" s="117">
        <v>31.7608</v>
      </c>
      <c r="AD359" s="119">
        <v>148843.81</v>
      </c>
      <c r="AE359" s="119">
        <v>9623.52</v>
      </c>
      <c r="AF359" s="119">
        <v>158467.34</v>
      </c>
    </row>
    <row r="360" spans="1:32">
      <c r="A360" s="117">
        <v>411130</v>
      </c>
      <c r="B360" s="117">
        <v>412008906</v>
      </c>
      <c r="D360" s="117">
        <v>430156578</v>
      </c>
      <c r="E360" s="117" t="s">
        <v>150</v>
      </c>
      <c r="F360" s="117" t="s">
        <v>135</v>
      </c>
      <c r="G360" s="117">
        <v>213010532</v>
      </c>
      <c r="H360" s="117">
        <v>310245854</v>
      </c>
      <c r="I360" s="117">
        <v>1200504</v>
      </c>
      <c r="J360" s="117">
        <v>1100017</v>
      </c>
      <c r="K360" s="117">
        <v>1100017</v>
      </c>
      <c r="L360" s="118" t="s">
        <v>145</v>
      </c>
      <c r="M360" s="118" t="s">
        <v>137</v>
      </c>
      <c r="N360" s="118" t="s">
        <v>146</v>
      </c>
      <c r="O360" s="118" t="s">
        <v>45</v>
      </c>
      <c r="U360" s="118">
        <v>5000587</v>
      </c>
      <c r="V360" s="118" t="s">
        <v>163</v>
      </c>
      <c r="W360" s="118" t="s">
        <v>301</v>
      </c>
      <c r="X360" s="118">
        <v>192</v>
      </c>
      <c r="Y360" s="119">
        <v>15792</v>
      </c>
      <c r="Z360" s="120">
        <v>1768.32</v>
      </c>
      <c r="AA360" s="119">
        <v>17560.32</v>
      </c>
      <c r="AB360" s="117" t="s">
        <v>141</v>
      </c>
      <c r="AC360" s="117">
        <v>31.848700000000001</v>
      </c>
      <c r="AD360" s="119">
        <v>502954.67</v>
      </c>
      <c r="AE360" s="119">
        <v>56318.69</v>
      </c>
      <c r="AF360" s="119">
        <v>559273.36</v>
      </c>
    </row>
    <row r="361" spans="1:32">
      <c r="A361" s="117">
        <v>411130</v>
      </c>
      <c r="B361" s="117">
        <v>412008923</v>
      </c>
      <c r="D361" s="117">
        <v>430156773</v>
      </c>
      <c r="E361" s="117" t="s">
        <v>246</v>
      </c>
      <c r="F361" s="117" t="s">
        <v>135</v>
      </c>
      <c r="G361" s="117">
        <v>213010551</v>
      </c>
      <c r="H361" s="117">
        <v>310246207</v>
      </c>
      <c r="I361" s="117">
        <v>1200574</v>
      </c>
      <c r="J361" s="117">
        <v>1100128</v>
      </c>
      <c r="K361" s="117">
        <v>1100205</v>
      </c>
      <c r="L361" s="118" t="s">
        <v>151</v>
      </c>
      <c r="M361" s="118" t="s">
        <v>152</v>
      </c>
      <c r="N361" s="118" t="s">
        <v>146</v>
      </c>
      <c r="O361" s="118" t="s">
        <v>45</v>
      </c>
      <c r="S361" s="118">
        <v>8009777834</v>
      </c>
      <c r="W361" s="118" t="s">
        <v>302</v>
      </c>
      <c r="X361" s="118">
        <v>100</v>
      </c>
      <c r="Y361" s="118">
        <v>242</v>
      </c>
      <c r="Z361" s="121">
        <v>100</v>
      </c>
      <c r="AA361" s="118">
        <v>342</v>
      </c>
      <c r="AB361" s="117" t="s">
        <v>141</v>
      </c>
      <c r="AC361" s="117">
        <v>32.100700000000003</v>
      </c>
      <c r="AD361" s="119">
        <v>7768.37</v>
      </c>
      <c r="AE361" s="119">
        <v>3210.07</v>
      </c>
      <c r="AF361" s="119">
        <v>10978.44</v>
      </c>
    </row>
    <row r="362" spans="1:32">
      <c r="A362" s="117">
        <v>411130</v>
      </c>
      <c r="B362" s="117">
        <v>412008937</v>
      </c>
      <c r="D362" s="117">
        <v>430157472</v>
      </c>
      <c r="E362" s="117" t="s">
        <v>262</v>
      </c>
      <c r="F362" s="117" t="s">
        <v>135</v>
      </c>
      <c r="G362" s="117">
        <v>213010625</v>
      </c>
      <c r="H362" s="117">
        <v>310247446</v>
      </c>
      <c r="I362" s="117">
        <v>1200504</v>
      </c>
      <c r="J362" s="117">
        <v>1100017</v>
      </c>
      <c r="K362" s="117">
        <v>1100017</v>
      </c>
      <c r="L362" s="118" t="s">
        <v>145</v>
      </c>
      <c r="M362" s="118" t="s">
        <v>137</v>
      </c>
      <c r="N362" s="118" t="s">
        <v>138</v>
      </c>
      <c r="O362" s="118" t="s">
        <v>45</v>
      </c>
      <c r="U362" s="118">
        <v>2000041</v>
      </c>
      <c r="V362" s="118" t="s">
        <v>251</v>
      </c>
      <c r="W362" s="118" t="s">
        <v>301</v>
      </c>
      <c r="X362" s="118">
        <v>192</v>
      </c>
      <c r="Y362" s="119">
        <v>15792</v>
      </c>
      <c r="Z362" s="120">
        <v>1768.32</v>
      </c>
      <c r="AA362" s="119">
        <v>17560.32</v>
      </c>
      <c r="AB362" s="117" t="s">
        <v>141</v>
      </c>
      <c r="AC362" s="117">
        <v>31.756599999999999</v>
      </c>
      <c r="AD362" s="119">
        <v>501500.23</v>
      </c>
      <c r="AE362" s="119">
        <v>56155.83</v>
      </c>
      <c r="AF362" s="119">
        <v>557656.06000000006</v>
      </c>
    </row>
    <row r="363" spans="1:32">
      <c r="A363" s="117">
        <v>412000</v>
      </c>
      <c r="B363" s="117">
        <v>417003169</v>
      </c>
      <c r="D363" s="117">
        <v>430156591</v>
      </c>
      <c r="E363" s="117" t="s">
        <v>150</v>
      </c>
      <c r="F363" s="117" t="s">
        <v>135</v>
      </c>
      <c r="G363" s="117">
        <v>218006894</v>
      </c>
      <c r="H363" s="117">
        <v>310246202</v>
      </c>
      <c r="I363" s="117">
        <v>1200612</v>
      </c>
      <c r="J363" s="117">
        <v>1100109</v>
      </c>
      <c r="K363" s="117">
        <v>1100109</v>
      </c>
      <c r="L363" s="118" t="s">
        <v>303</v>
      </c>
      <c r="M363" s="118" t="s">
        <v>304</v>
      </c>
      <c r="N363" s="118" t="s">
        <v>146</v>
      </c>
      <c r="O363" s="118" t="s">
        <v>49</v>
      </c>
      <c r="S363" s="118">
        <v>5761849030</v>
      </c>
      <c r="U363" s="118">
        <v>5000142</v>
      </c>
      <c r="V363" s="118" t="s">
        <v>148</v>
      </c>
      <c r="W363" s="118" t="s">
        <v>305</v>
      </c>
      <c r="X363" s="118">
        <v>19</v>
      </c>
      <c r="Y363" s="119">
        <v>4147.7</v>
      </c>
      <c r="Z363" s="121">
        <v>0</v>
      </c>
      <c r="AA363" s="119">
        <v>4147.7</v>
      </c>
      <c r="AB363" s="117" t="s">
        <v>306</v>
      </c>
      <c r="AC363" s="117">
        <v>42.545900000000003</v>
      </c>
      <c r="AD363" s="119">
        <v>176467.63</v>
      </c>
      <c r="AE363" s="118">
        <v>0</v>
      </c>
      <c r="AF363" s="119">
        <v>176467.63</v>
      </c>
    </row>
    <row r="364" spans="1:32">
      <c r="A364" s="117">
        <v>412000</v>
      </c>
      <c r="B364" s="117">
        <v>417003170</v>
      </c>
      <c r="D364" s="117">
        <v>430156731</v>
      </c>
      <c r="E364" s="117" t="s">
        <v>213</v>
      </c>
      <c r="F364" s="117" t="s">
        <v>135</v>
      </c>
      <c r="G364" s="117">
        <v>218006380</v>
      </c>
      <c r="H364" s="117">
        <v>310246340</v>
      </c>
      <c r="I364" s="117">
        <v>1200536</v>
      </c>
      <c r="J364" s="117">
        <v>1100017</v>
      </c>
      <c r="K364" s="117">
        <v>1100017</v>
      </c>
      <c r="L364" s="118" t="s">
        <v>151</v>
      </c>
      <c r="M364" s="118" t="s">
        <v>137</v>
      </c>
      <c r="N364" s="118" t="s">
        <v>146</v>
      </c>
      <c r="O364" s="118" t="s">
        <v>45</v>
      </c>
      <c r="U364" s="118">
        <v>5000587</v>
      </c>
      <c r="V364" s="118" t="s">
        <v>163</v>
      </c>
      <c r="W364" s="118" t="s">
        <v>307</v>
      </c>
      <c r="X364" s="118">
        <v>2</v>
      </c>
      <c r="Y364" s="119">
        <v>1121.32</v>
      </c>
      <c r="Z364" s="121">
        <v>56.32</v>
      </c>
      <c r="AA364" s="119">
        <v>1177.6400000000001</v>
      </c>
      <c r="AB364" s="117" t="s">
        <v>141</v>
      </c>
      <c r="AC364" s="117">
        <v>31.985299999999999</v>
      </c>
      <c r="AD364" s="119">
        <v>35865.760000000002</v>
      </c>
      <c r="AE364" s="119">
        <v>1801.41</v>
      </c>
      <c r="AF364" s="119">
        <v>37667.17</v>
      </c>
    </row>
    <row r="365" spans="1:32">
      <c r="A365" s="117">
        <v>412000</v>
      </c>
      <c r="B365" s="117">
        <v>417003177</v>
      </c>
      <c r="D365" s="117">
        <v>430157821</v>
      </c>
      <c r="E365" s="117" t="s">
        <v>283</v>
      </c>
      <c r="F365" s="117" t="s">
        <v>135</v>
      </c>
      <c r="G365" s="117">
        <v>218006896</v>
      </c>
      <c r="H365" s="117">
        <v>310248006</v>
      </c>
      <c r="I365" s="117">
        <v>1200612</v>
      </c>
      <c r="J365" s="117">
        <v>1100109</v>
      </c>
      <c r="K365" s="117">
        <v>1100109</v>
      </c>
      <c r="L365" s="118" t="s">
        <v>303</v>
      </c>
      <c r="M365" s="118" t="s">
        <v>304</v>
      </c>
      <c r="N365" s="118" t="s">
        <v>146</v>
      </c>
      <c r="O365" s="118" t="s">
        <v>49</v>
      </c>
      <c r="U365" s="118">
        <v>2000007</v>
      </c>
      <c r="V365" s="118" t="s">
        <v>157</v>
      </c>
      <c r="W365" s="118" t="s">
        <v>308</v>
      </c>
      <c r="X365" s="118">
        <v>2</v>
      </c>
      <c r="Y365" s="118">
        <v>526.5</v>
      </c>
      <c r="Z365" s="121">
        <v>0</v>
      </c>
      <c r="AA365" s="118">
        <v>526.5</v>
      </c>
      <c r="AB365" s="117" t="s">
        <v>306</v>
      </c>
      <c r="AC365" s="117">
        <v>41.789200000000001</v>
      </c>
      <c r="AD365" s="119">
        <v>22002.01</v>
      </c>
      <c r="AE365" s="118">
        <v>0</v>
      </c>
      <c r="AF365" s="119">
        <v>22002.01</v>
      </c>
    </row>
    <row r="366" spans="1:32">
      <c r="A366" s="117">
        <v>412000</v>
      </c>
      <c r="B366" s="117">
        <v>417003178</v>
      </c>
      <c r="D366" s="117">
        <v>430157823</v>
      </c>
      <c r="E366" s="117" t="s">
        <v>283</v>
      </c>
      <c r="F366" s="117" t="s">
        <v>135</v>
      </c>
      <c r="G366" s="117">
        <v>218006897</v>
      </c>
      <c r="H366" s="117">
        <v>310248005</v>
      </c>
      <c r="I366" s="117">
        <v>1200612</v>
      </c>
      <c r="J366" s="117">
        <v>1100109</v>
      </c>
      <c r="K366" s="117">
        <v>1100109</v>
      </c>
      <c r="L366" s="118" t="s">
        <v>303</v>
      </c>
      <c r="M366" s="118" t="s">
        <v>304</v>
      </c>
      <c r="N366" s="118" t="s">
        <v>146</v>
      </c>
      <c r="O366" s="118" t="s">
        <v>49</v>
      </c>
      <c r="U366" s="118">
        <v>2000007</v>
      </c>
      <c r="V366" s="118" t="s">
        <v>157</v>
      </c>
      <c r="W366" s="118" t="s">
        <v>309</v>
      </c>
      <c r="X366" s="118">
        <v>1</v>
      </c>
      <c r="Y366" s="118">
        <v>113.46</v>
      </c>
      <c r="Z366" s="121">
        <v>0</v>
      </c>
      <c r="AA366" s="118">
        <v>113.46</v>
      </c>
      <c r="AB366" s="117" t="s">
        <v>306</v>
      </c>
      <c r="AC366" s="117">
        <v>41.789200000000001</v>
      </c>
      <c r="AD366" s="119">
        <v>4741.3999999999996</v>
      </c>
      <c r="AE366" s="118">
        <v>0</v>
      </c>
      <c r="AF366" s="119">
        <v>4741.3999999999996</v>
      </c>
    </row>
    <row r="367" spans="1:32">
      <c r="A367" s="117">
        <v>412000</v>
      </c>
      <c r="B367" s="117">
        <v>417003179</v>
      </c>
      <c r="D367" s="117">
        <v>430157822</v>
      </c>
      <c r="E367" s="117" t="s">
        <v>283</v>
      </c>
      <c r="F367" s="117" t="s">
        <v>135</v>
      </c>
      <c r="G367" s="117">
        <v>218006885</v>
      </c>
      <c r="H367" s="117">
        <v>310248004</v>
      </c>
      <c r="I367" s="117">
        <v>1200612</v>
      </c>
      <c r="J367" s="117">
        <v>1100109</v>
      </c>
      <c r="K367" s="117">
        <v>1100109</v>
      </c>
      <c r="L367" s="118" t="s">
        <v>303</v>
      </c>
      <c r="M367" s="118" t="s">
        <v>304</v>
      </c>
      <c r="N367" s="118" t="s">
        <v>146</v>
      </c>
      <c r="O367" s="118" t="s">
        <v>49</v>
      </c>
      <c r="U367" s="118">
        <v>2000007</v>
      </c>
      <c r="V367" s="118" t="s">
        <v>157</v>
      </c>
      <c r="W367" s="118" t="s">
        <v>309</v>
      </c>
      <c r="X367" s="118">
        <v>1</v>
      </c>
      <c r="Y367" s="118">
        <v>113.46</v>
      </c>
      <c r="Z367" s="121">
        <v>0</v>
      </c>
      <c r="AA367" s="118">
        <v>113.46</v>
      </c>
      <c r="AB367" s="117" t="s">
        <v>306</v>
      </c>
      <c r="AC367" s="117">
        <v>41.789200000000001</v>
      </c>
      <c r="AD367" s="119">
        <v>4741.3999999999996</v>
      </c>
      <c r="AE367" s="118">
        <v>0</v>
      </c>
      <c r="AF367" s="119">
        <v>4741.3999999999996</v>
      </c>
    </row>
    <row r="368" spans="1:32">
      <c r="A368" s="117">
        <v>412000</v>
      </c>
      <c r="B368" s="117">
        <v>417003180</v>
      </c>
      <c r="D368" s="117">
        <v>430158030</v>
      </c>
      <c r="E368" s="117" t="s">
        <v>284</v>
      </c>
      <c r="F368" s="117" t="s">
        <v>135</v>
      </c>
      <c r="G368" s="117">
        <v>218006962</v>
      </c>
      <c r="H368" s="117">
        <v>310248313</v>
      </c>
      <c r="I368" s="117">
        <v>1200612</v>
      </c>
      <c r="J368" s="117">
        <v>1100109</v>
      </c>
      <c r="K368" s="117">
        <v>1100109</v>
      </c>
      <c r="L368" s="118" t="s">
        <v>303</v>
      </c>
      <c r="M368" s="118" t="s">
        <v>304</v>
      </c>
      <c r="N368" s="118" t="s">
        <v>146</v>
      </c>
      <c r="O368" s="118" t="s">
        <v>49</v>
      </c>
      <c r="U368" s="118">
        <v>2000007</v>
      </c>
      <c r="V368" s="118" t="s">
        <v>157</v>
      </c>
      <c r="W368" s="118" t="s">
        <v>310</v>
      </c>
      <c r="X368" s="118">
        <v>7</v>
      </c>
      <c r="Y368" s="119">
        <v>2999.43</v>
      </c>
      <c r="Z368" s="121">
        <v>0</v>
      </c>
      <c r="AA368" s="119">
        <v>2999.43</v>
      </c>
      <c r="AB368" s="117" t="s">
        <v>306</v>
      </c>
      <c r="AC368" s="117">
        <v>41.789200000000001</v>
      </c>
      <c r="AD368" s="119">
        <v>125343.78</v>
      </c>
      <c r="AE368" s="118">
        <v>0</v>
      </c>
      <c r="AF368" s="119">
        <v>125343.78</v>
      </c>
    </row>
    <row r="369" spans="1:32">
      <c r="A369" s="117">
        <v>412000</v>
      </c>
      <c r="B369" s="117">
        <v>417003181</v>
      </c>
      <c r="D369" s="117">
        <v>430158031</v>
      </c>
      <c r="E369" s="117" t="s">
        <v>284</v>
      </c>
      <c r="F369" s="117" t="s">
        <v>135</v>
      </c>
      <c r="G369" s="117">
        <v>218006941</v>
      </c>
      <c r="H369" s="117">
        <v>310248312</v>
      </c>
      <c r="I369" s="117">
        <v>1200612</v>
      </c>
      <c r="J369" s="117">
        <v>1100109</v>
      </c>
      <c r="K369" s="117">
        <v>1100109</v>
      </c>
      <c r="L369" s="118" t="s">
        <v>303</v>
      </c>
      <c r="M369" s="118" t="s">
        <v>304</v>
      </c>
      <c r="N369" s="118" t="s">
        <v>146</v>
      </c>
      <c r="O369" s="118" t="s">
        <v>49</v>
      </c>
      <c r="U369" s="118">
        <v>2000007</v>
      </c>
      <c r="V369" s="118" t="s">
        <v>157</v>
      </c>
      <c r="W369" s="118" t="s">
        <v>311</v>
      </c>
      <c r="X369" s="118">
        <v>2</v>
      </c>
      <c r="Y369" s="118">
        <v>757.78</v>
      </c>
      <c r="Z369" s="121">
        <v>0</v>
      </c>
      <c r="AA369" s="118">
        <v>757.78</v>
      </c>
      <c r="AB369" s="117" t="s">
        <v>306</v>
      </c>
      <c r="AC369" s="117">
        <v>41.789200000000001</v>
      </c>
      <c r="AD369" s="119">
        <v>31667.02</v>
      </c>
      <c r="AE369" s="118">
        <v>0</v>
      </c>
      <c r="AF369" s="119">
        <v>31667.02</v>
      </c>
    </row>
    <row r="370" spans="1:32">
      <c r="A370" s="117">
        <v>412000</v>
      </c>
      <c r="B370" s="117">
        <v>417003182</v>
      </c>
      <c r="D370" s="117">
        <v>430158032</v>
      </c>
      <c r="E370" s="117" t="s">
        <v>284</v>
      </c>
      <c r="F370" s="117" t="s">
        <v>135</v>
      </c>
      <c r="G370" s="117">
        <v>218006633</v>
      </c>
      <c r="H370" s="117">
        <v>310248314</v>
      </c>
      <c r="I370" s="117">
        <v>1200612</v>
      </c>
      <c r="J370" s="117">
        <v>1100109</v>
      </c>
      <c r="K370" s="117">
        <v>1100109</v>
      </c>
      <c r="L370" s="118" t="s">
        <v>303</v>
      </c>
      <c r="M370" s="118" t="s">
        <v>304</v>
      </c>
      <c r="N370" s="118" t="s">
        <v>146</v>
      </c>
      <c r="O370" s="118" t="s">
        <v>49</v>
      </c>
      <c r="U370" s="118">
        <v>2000007</v>
      </c>
      <c r="V370" s="118" t="s">
        <v>157</v>
      </c>
      <c r="W370" s="118" t="s">
        <v>312</v>
      </c>
      <c r="X370" s="118">
        <v>2</v>
      </c>
      <c r="Y370" s="118">
        <v>813.56</v>
      </c>
      <c r="Z370" s="121">
        <v>0</v>
      </c>
      <c r="AA370" s="118">
        <v>813.56</v>
      </c>
      <c r="AB370" s="117" t="s">
        <v>306</v>
      </c>
      <c r="AC370" s="117">
        <v>41.789200000000001</v>
      </c>
      <c r="AD370" s="119">
        <v>33998.019999999997</v>
      </c>
      <c r="AE370" s="118">
        <v>0</v>
      </c>
      <c r="AF370" s="119">
        <v>33998.019999999997</v>
      </c>
    </row>
    <row r="371" spans="1:32">
      <c r="A371" s="117">
        <v>469010</v>
      </c>
      <c r="B371" s="117">
        <v>419003968</v>
      </c>
      <c r="D371" s="117">
        <v>430156571</v>
      </c>
      <c r="E371" s="117" t="s">
        <v>150</v>
      </c>
      <c r="F371" s="117" t="s">
        <v>135</v>
      </c>
      <c r="G371" s="117">
        <v>222005053</v>
      </c>
      <c r="H371" s="117">
        <v>310246029</v>
      </c>
      <c r="I371" s="117">
        <v>1200601</v>
      </c>
      <c r="J371" s="117">
        <v>1300197</v>
      </c>
      <c r="K371" s="117">
        <v>1100017</v>
      </c>
      <c r="L371" s="118" t="s">
        <v>169</v>
      </c>
      <c r="M371" s="118" t="s">
        <v>137</v>
      </c>
      <c r="N371" s="118" t="s">
        <v>146</v>
      </c>
      <c r="O371" s="118" t="s">
        <v>45</v>
      </c>
      <c r="U371" s="118">
        <v>5000587</v>
      </c>
      <c r="V371" s="118" t="s">
        <v>163</v>
      </c>
      <c r="W371" s="118" t="s">
        <v>313</v>
      </c>
      <c r="X371" s="118">
        <v>7</v>
      </c>
      <c r="Y371" s="118">
        <v>140</v>
      </c>
      <c r="Z371" s="121">
        <v>17.5</v>
      </c>
      <c r="AA371" s="118">
        <v>157.5</v>
      </c>
      <c r="AB371" s="117" t="s">
        <v>141</v>
      </c>
      <c r="AC371" s="117">
        <v>31.848700000000001</v>
      </c>
      <c r="AD371" s="119">
        <v>4458.82</v>
      </c>
      <c r="AE371" s="118">
        <v>557.35</v>
      </c>
      <c r="AF371" s="119">
        <v>5016.17</v>
      </c>
    </row>
    <row r="372" spans="1:32">
      <c r="A372" s="117">
        <v>469010</v>
      </c>
      <c r="B372" s="117">
        <v>419003969</v>
      </c>
      <c r="D372" s="117">
        <v>430156572</v>
      </c>
      <c r="E372" s="117" t="s">
        <v>150</v>
      </c>
      <c r="F372" s="117" t="s">
        <v>135</v>
      </c>
      <c r="G372" s="117">
        <v>222005325</v>
      </c>
      <c r="H372" s="117">
        <v>310246030</v>
      </c>
      <c r="I372" s="117">
        <v>1200601</v>
      </c>
      <c r="J372" s="117">
        <v>1300197</v>
      </c>
      <c r="K372" s="117">
        <v>1100017</v>
      </c>
      <c r="L372" s="118" t="s">
        <v>169</v>
      </c>
      <c r="M372" s="118" t="s">
        <v>137</v>
      </c>
      <c r="N372" s="118" t="s">
        <v>146</v>
      </c>
      <c r="O372" s="118" t="s">
        <v>45</v>
      </c>
      <c r="U372" s="118">
        <v>5000587</v>
      </c>
      <c r="V372" s="118" t="s">
        <v>163</v>
      </c>
      <c r="W372" s="118" t="s">
        <v>314</v>
      </c>
      <c r="X372" s="118">
        <v>1</v>
      </c>
      <c r="Y372" s="118">
        <v>37</v>
      </c>
      <c r="Z372" s="121">
        <v>3.37</v>
      </c>
      <c r="AA372" s="118">
        <v>40.369999999999997</v>
      </c>
      <c r="AB372" s="117" t="s">
        <v>141</v>
      </c>
      <c r="AC372" s="117">
        <v>31.848700000000001</v>
      </c>
      <c r="AD372" s="119">
        <v>1178.4000000000001</v>
      </c>
      <c r="AE372" s="118">
        <v>107.33</v>
      </c>
      <c r="AF372" s="119">
        <v>1285.73</v>
      </c>
    </row>
    <row r="373" spans="1:32">
      <c r="A373" s="117">
        <v>469010</v>
      </c>
      <c r="B373" s="117">
        <v>419003970</v>
      </c>
      <c r="D373" s="117">
        <v>430156583</v>
      </c>
      <c r="E373" s="117" t="s">
        <v>150</v>
      </c>
      <c r="F373" s="117" t="s">
        <v>135</v>
      </c>
      <c r="G373" s="117">
        <v>222004186</v>
      </c>
      <c r="H373" s="117">
        <v>310246013</v>
      </c>
      <c r="I373" s="117">
        <v>1200555</v>
      </c>
      <c r="J373" s="117">
        <v>1100017</v>
      </c>
      <c r="K373" s="117">
        <v>1100017</v>
      </c>
      <c r="L373" s="118" t="s">
        <v>136</v>
      </c>
      <c r="M373" s="118" t="s">
        <v>137</v>
      </c>
      <c r="N373" s="118" t="s">
        <v>146</v>
      </c>
      <c r="O373" s="118" t="s">
        <v>45</v>
      </c>
      <c r="U373" s="118">
        <v>2000010</v>
      </c>
      <c r="V373" s="118" t="s">
        <v>181</v>
      </c>
      <c r="W373" s="118" t="s">
        <v>315</v>
      </c>
      <c r="X373" s="118">
        <v>7</v>
      </c>
      <c r="Y373" s="118">
        <v>231</v>
      </c>
      <c r="Z373" s="121">
        <v>20.72</v>
      </c>
      <c r="AA373" s="118">
        <v>251.72</v>
      </c>
      <c r="AB373" s="117" t="s">
        <v>141</v>
      </c>
      <c r="AC373" s="117">
        <v>31.848700000000001</v>
      </c>
      <c r="AD373" s="119">
        <v>7357.05</v>
      </c>
      <c r="AE373" s="118">
        <v>659.91</v>
      </c>
      <c r="AF373" s="119">
        <v>8016.95</v>
      </c>
    </row>
    <row r="374" spans="1:32">
      <c r="A374" s="117">
        <v>469010</v>
      </c>
      <c r="B374" s="117">
        <v>419003970</v>
      </c>
      <c r="D374" s="117">
        <v>430156583</v>
      </c>
      <c r="E374" s="117" t="s">
        <v>150</v>
      </c>
      <c r="F374" s="117" t="s">
        <v>135</v>
      </c>
      <c r="G374" s="117">
        <v>222004282</v>
      </c>
      <c r="H374" s="117">
        <v>310246014</v>
      </c>
      <c r="I374" s="117">
        <v>1200555</v>
      </c>
      <c r="J374" s="117">
        <v>1100017</v>
      </c>
      <c r="K374" s="117">
        <v>1100017</v>
      </c>
      <c r="L374" s="118" t="s">
        <v>136</v>
      </c>
      <c r="M374" s="118" t="s">
        <v>137</v>
      </c>
      <c r="N374" s="118" t="s">
        <v>146</v>
      </c>
      <c r="O374" s="118" t="s">
        <v>45</v>
      </c>
      <c r="U374" s="118">
        <v>2000010</v>
      </c>
      <c r="V374" s="118" t="s">
        <v>181</v>
      </c>
      <c r="W374" s="118" t="s">
        <v>315</v>
      </c>
      <c r="X374" s="118">
        <v>10</v>
      </c>
      <c r="Y374" s="118">
        <v>310</v>
      </c>
      <c r="Z374" s="121">
        <v>29.6</v>
      </c>
      <c r="AA374" s="118">
        <v>339.6</v>
      </c>
      <c r="AB374" s="117" t="s">
        <v>141</v>
      </c>
      <c r="AC374" s="117">
        <v>31.848700000000001</v>
      </c>
      <c r="AD374" s="119">
        <v>9873.1</v>
      </c>
      <c r="AE374" s="118">
        <v>942.72</v>
      </c>
      <c r="AF374" s="119">
        <v>10815.82</v>
      </c>
    </row>
    <row r="375" spans="1:32">
      <c r="A375" s="117">
        <v>469010</v>
      </c>
      <c r="B375" s="117">
        <v>419003970</v>
      </c>
      <c r="D375" s="117">
        <v>430156583</v>
      </c>
      <c r="E375" s="117" t="s">
        <v>150</v>
      </c>
      <c r="F375" s="117" t="s">
        <v>135</v>
      </c>
      <c r="G375" s="117">
        <v>222004322</v>
      </c>
      <c r="H375" s="117">
        <v>310246015</v>
      </c>
      <c r="I375" s="117">
        <v>1200555</v>
      </c>
      <c r="J375" s="117">
        <v>1100017</v>
      </c>
      <c r="K375" s="117">
        <v>1100017</v>
      </c>
      <c r="L375" s="118" t="s">
        <v>136</v>
      </c>
      <c r="M375" s="118" t="s">
        <v>137</v>
      </c>
      <c r="N375" s="118" t="s">
        <v>146</v>
      </c>
      <c r="O375" s="118" t="s">
        <v>45</v>
      </c>
      <c r="U375" s="118">
        <v>2000010</v>
      </c>
      <c r="V375" s="118" t="s">
        <v>181</v>
      </c>
      <c r="W375" s="118" t="s">
        <v>315</v>
      </c>
      <c r="X375" s="118">
        <v>12</v>
      </c>
      <c r="Y375" s="118">
        <v>396</v>
      </c>
      <c r="Z375" s="121">
        <v>35.520000000000003</v>
      </c>
      <c r="AA375" s="118">
        <v>431.52</v>
      </c>
      <c r="AB375" s="117" t="s">
        <v>141</v>
      </c>
      <c r="AC375" s="117">
        <v>31.848700000000001</v>
      </c>
      <c r="AD375" s="119">
        <v>12612.09</v>
      </c>
      <c r="AE375" s="119">
        <v>1131.27</v>
      </c>
      <c r="AF375" s="119">
        <v>13743.35</v>
      </c>
    </row>
    <row r="376" spans="1:32">
      <c r="A376" s="117">
        <v>469010</v>
      </c>
      <c r="B376" s="117">
        <v>419003970</v>
      </c>
      <c r="D376" s="117">
        <v>430156583</v>
      </c>
      <c r="E376" s="117" t="s">
        <v>150</v>
      </c>
      <c r="F376" s="117" t="s">
        <v>135</v>
      </c>
      <c r="G376" s="117">
        <v>222004476</v>
      </c>
      <c r="H376" s="117">
        <v>310246016</v>
      </c>
      <c r="I376" s="117">
        <v>1200555</v>
      </c>
      <c r="J376" s="117">
        <v>1100017</v>
      </c>
      <c r="K376" s="117">
        <v>1100017</v>
      </c>
      <c r="L376" s="118" t="s">
        <v>136</v>
      </c>
      <c r="M376" s="118" t="s">
        <v>137</v>
      </c>
      <c r="N376" s="118" t="s">
        <v>146</v>
      </c>
      <c r="O376" s="118" t="s">
        <v>45</v>
      </c>
      <c r="U376" s="118">
        <v>2000010</v>
      </c>
      <c r="V376" s="118" t="s">
        <v>181</v>
      </c>
      <c r="W376" s="118" t="s">
        <v>315</v>
      </c>
      <c r="X376" s="118">
        <v>10</v>
      </c>
      <c r="Y376" s="118">
        <v>330</v>
      </c>
      <c r="Z376" s="121">
        <v>29.6</v>
      </c>
      <c r="AA376" s="118">
        <v>359.6</v>
      </c>
      <c r="AB376" s="117" t="s">
        <v>141</v>
      </c>
      <c r="AC376" s="117">
        <v>31.848700000000001</v>
      </c>
      <c r="AD376" s="119">
        <v>10510.07</v>
      </c>
      <c r="AE376" s="118">
        <v>942.72</v>
      </c>
      <c r="AF376" s="119">
        <v>11452.79</v>
      </c>
    </row>
    <row r="377" spans="1:32">
      <c r="A377" s="117">
        <v>469010</v>
      </c>
      <c r="B377" s="117">
        <v>419003970</v>
      </c>
      <c r="D377" s="117">
        <v>430156583</v>
      </c>
      <c r="E377" s="117" t="s">
        <v>150</v>
      </c>
      <c r="F377" s="117" t="s">
        <v>135</v>
      </c>
      <c r="G377" s="117">
        <v>222004744</v>
      </c>
      <c r="H377" s="117">
        <v>310246017</v>
      </c>
      <c r="I377" s="117">
        <v>1200555</v>
      </c>
      <c r="J377" s="117">
        <v>1100017</v>
      </c>
      <c r="K377" s="117">
        <v>1100017</v>
      </c>
      <c r="L377" s="118" t="s">
        <v>136</v>
      </c>
      <c r="M377" s="118" t="s">
        <v>137</v>
      </c>
      <c r="N377" s="118" t="s">
        <v>146</v>
      </c>
      <c r="O377" s="118" t="s">
        <v>45</v>
      </c>
      <c r="U377" s="118">
        <v>2000010</v>
      </c>
      <c r="V377" s="118" t="s">
        <v>181</v>
      </c>
      <c r="W377" s="118" t="s">
        <v>315</v>
      </c>
      <c r="X377" s="118">
        <v>8</v>
      </c>
      <c r="Y377" s="118">
        <v>264</v>
      </c>
      <c r="Z377" s="121">
        <v>23.68</v>
      </c>
      <c r="AA377" s="118">
        <v>287.68</v>
      </c>
      <c r="AB377" s="117" t="s">
        <v>141</v>
      </c>
      <c r="AC377" s="117">
        <v>31.848700000000001</v>
      </c>
      <c r="AD377" s="119">
        <v>8408.06</v>
      </c>
      <c r="AE377" s="118">
        <v>754.18</v>
      </c>
      <c r="AF377" s="119">
        <v>9162.23</v>
      </c>
    </row>
    <row r="378" spans="1:32">
      <c r="A378" s="117">
        <v>469010</v>
      </c>
      <c r="B378" s="117">
        <v>419003971</v>
      </c>
      <c r="D378" s="117">
        <v>430156584</v>
      </c>
      <c r="E378" s="117" t="s">
        <v>150</v>
      </c>
      <c r="F378" s="117" t="s">
        <v>135</v>
      </c>
      <c r="G378" s="117">
        <v>222005249</v>
      </c>
      <c r="H378" s="117">
        <v>310246018</v>
      </c>
      <c r="I378" s="117">
        <v>1200555</v>
      </c>
      <c r="J378" s="117">
        <v>1300197</v>
      </c>
      <c r="K378" s="117">
        <v>1100017</v>
      </c>
      <c r="L378" s="118" t="s">
        <v>136</v>
      </c>
      <c r="M378" s="118" t="s">
        <v>137</v>
      </c>
      <c r="N378" s="118" t="s">
        <v>146</v>
      </c>
      <c r="O378" s="118" t="s">
        <v>45</v>
      </c>
      <c r="U378" s="118">
        <v>2000010</v>
      </c>
      <c r="V378" s="118" t="s">
        <v>181</v>
      </c>
      <c r="W378" s="118" t="s">
        <v>313</v>
      </c>
      <c r="X378" s="118">
        <v>2</v>
      </c>
      <c r="Y378" s="118">
        <v>46</v>
      </c>
      <c r="Z378" s="121">
        <v>5</v>
      </c>
      <c r="AA378" s="118">
        <v>51</v>
      </c>
      <c r="AB378" s="117" t="s">
        <v>141</v>
      </c>
      <c r="AC378" s="117">
        <v>31.848700000000001</v>
      </c>
      <c r="AD378" s="119">
        <v>1465.04</v>
      </c>
      <c r="AE378" s="118">
        <v>159.24</v>
      </c>
      <c r="AF378" s="119">
        <v>1624.28</v>
      </c>
    </row>
    <row r="379" spans="1:32">
      <c r="A379" s="117">
        <v>469010</v>
      </c>
      <c r="B379" s="117">
        <v>419003971</v>
      </c>
      <c r="D379" s="117">
        <v>430156584</v>
      </c>
      <c r="E379" s="117" t="s">
        <v>150</v>
      </c>
      <c r="F379" s="117" t="s">
        <v>135</v>
      </c>
      <c r="G379" s="117">
        <v>222005317</v>
      </c>
      <c r="H379" s="117">
        <v>310246019</v>
      </c>
      <c r="I379" s="117">
        <v>1200555</v>
      </c>
      <c r="J379" s="117">
        <v>1300197</v>
      </c>
      <c r="K379" s="117">
        <v>1100017</v>
      </c>
      <c r="L379" s="118" t="s">
        <v>136</v>
      </c>
      <c r="M379" s="118" t="s">
        <v>137</v>
      </c>
      <c r="N379" s="118" t="s">
        <v>146</v>
      </c>
      <c r="O379" s="118" t="s">
        <v>45</v>
      </c>
      <c r="U379" s="118">
        <v>2000010</v>
      </c>
      <c r="V379" s="118" t="s">
        <v>181</v>
      </c>
      <c r="W379" s="118" t="s">
        <v>316</v>
      </c>
      <c r="X379" s="118">
        <v>1</v>
      </c>
      <c r="Y379" s="118">
        <v>47</v>
      </c>
      <c r="Z379" s="121">
        <v>28.17</v>
      </c>
      <c r="AA379" s="118">
        <v>75.17</v>
      </c>
      <c r="AB379" s="117" t="s">
        <v>141</v>
      </c>
      <c r="AC379" s="117">
        <v>31.848700000000001</v>
      </c>
      <c r="AD379" s="119">
        <v>1496.89</v>
      </c>
      <c r="AE379" s="118">
        <v>897.18</v>
      </c>
      <c r="AF379" s="119">
        <v>2394.0700000000002</v>
      </c>
    </row>
    <row r="380" spans="1:32">
      <c r="A380" s="117">
        <v>469010</v>
      </c>
      <c r="B380" s="117">
        <v>419003971</v>
      </c>
      <c r="D380" s="117">
        <v>430156584</v>
      </c>
      <c r="E380" s="117" t="s">
        <v>150</v>
      </c>
      <c r="F380" s="117" t="s">
        <v>135</v>
      </c>
      <c r="G380" s="117">
        <v>222005310</v>
      </c>
      <c r="H380" s="117">
        <v>310246020</v>
      </c>
      <c r="I380" s="117">
        <v>1200555</v>
      </c>
      <c r="J380" s="117">
        <v>1300197</v>
      </c>
      <c r="K380" s="117">
        <v>1100017</v>
      </c>
      <c r="L380" s="118" t="s">
        <v>136</v>
      </c>
      <c r="M380" s="118" t="s">
        <v>137</v>
      </c>
      <c r="N380" s="118" t="s">
        <v>146</v>
      </c>
      <c r="O380" s="118" t="s">
        <v>45</v>
      </c>
      <c r="U380" s="118">
        <v>2000010</v>
      </c>
      <c r="V380" s="118" t="s">
        <v>181</v>
      </c>
      <c r="W380" s="118" t="s">
        <v>314</v>
      </c>
      <c r="X380" s="118">
        <v>1</v>
      </c>
      <c r="Y380" s="118">
        <v>37</v>
      </c>
      <c r="Z380" s="121">
        <v>3.37</v>
      </c>
      <c r="AA380" s="118">
        <v>40.369999999999997</v>
      </c>
      <c r="AB380" s="117" t="s">
        <v>141</v>
      </c>
      <c r="AC380" s="117">
        <v>31.848700000000001</v>
      </c>
      <c r="AD380" s="119">
        <v>1178.4000000000001</v>
      </c>
      <c r="AE380" s="118">
        <v>107.33</v>
      </c>
      <c r="AF380" s="119">
        <v>1285.73</v>
      </c>
    </row>
    <row r="381" spans="1:32">
      <c r="A381" s="117">
        <v>469010</v>
      </c>
      <c r="B381" s="117">
        <v>419003973</v>
      </c>
      <c r="D381" s="117">
        <v>430156727</v>
      </c>
      <c r="E381" s="117" t="s">
        <v>213</v>
      </c>
      <c r="F381" s="117" t="s">
        <v>135</v>
      </c>
      <c r="G381" s="117">
        <v>222005175</v>
      </c>
      <c r="H381" s="117">
        <v>310246349</v>
      </c>
      <c r="I381" s="117">
        <v>1200601</v>
      </c>
      <c r="J381" s="117">
        <v>1300197</v>
      </c>
      <c r="K381" s="117">
        <v>1100017</v>
      </c>
      <c r="L381" s="118" t="s">
        <v>169</v>
      </c>
      <c r="M381" s="118" t="s">
        <v>137</v>
      </c>
      <c r="N381" s="118" t="s">
        <v>146</v>
      </c>
      <c r="O381" s="118" t="s">
        <v>45</v>
      </c>
      <c r="U381" s="118">
        <v>5000587</v>
      </c>
      <c r="V381" s="118" t="s">
        <v>163</v>
      </c>
      <c r="W381" s="118" t="s">
        <v>317</v>
      </c>
      <c r="X381" s="118">
        <v>2</v>
      </c>
      <c r="Y381" s="118">
        <v>128</v>
      </c>
      <c r="Z381" s="121">
        <v>56.34</v>
      </c>
      <c r="AA381" s="118">
        <v>184.34</v>
      </c>
      <c r="AB381" s="117" t="s">
        <v>141</v>
      </c>
      <c r="AC381" s="117">
        <v>31.985299999999999</v>
      </c>
      <c r="AD381" s="119">
        <v>4094.12</v>
      </c>
      <c r="AE381" s="119">
        <v>1802.05</v>
      </c>
      <c r="AF381" s="119">
        <v>5896.17</v>
      </c>
    </row>
    <row r="382" spans="1:32">
      <c r="A382" s="117">
        <v>469010</v>
      </c>
      <c r="B382" s="117">
        <v>419003973</v>
      </c>
      <c r="D382" s="117">
        <v>430156727</v>
      </c>
      <c r="E382" s="117" t="s">
        <v>213</v>
      </c>
      <c r="F382" s="117" t="s">
        <v>135</v>
      </c>
      <c r="G382" s="117">
        <v>222005195</v>
      </c>
      <c r="H382" s="117">
        <v>310246350</v>
      </c>
      <c r="I382" s="117">
        <v>1200601</v>
      </c>
      <c r="J382" s="117">
        <v>1300197</v>
      </c>
      <c r="K382" s="117">
        <v>1100017</v>
      </c>
      <c r="L382" s="118" t="s">
        <v>169</v>
      </c>
      <c r="M382" s="118" t="s">
        <v>137</v>
      </c>
      <c r="N382" s="118" t="s">
        <v>146</v>
      </c>
      <c r="O382" s="118" t="s">
        <v>45</v>
      </c>
      <c r="U382" s="118">
        <v>5000587</v>
      </c>
      <c r="V382" s="118" t="s">
        <v>163</v>
      </c>
      <c r="W382" s="118" t="s">
        <v>318</v>
      </c>
      <c r="X382" s="118">
        <v>3</v>
      </c>
      <c r="Y382" s="118">
        <v>453</v>
      </c>
      <c r="Z382" s="121">
        <v>7.5</v>
      </c>
      <c r="AA382" s="118">
        <v>460.5</v>
      </c>
      <c r="AB382" s="117" t="s">
        <v>141</v>
      </c>
      <c r="AC382" s="117">
        <v>31.985299999999999</v>
      </c>
      <c r="AD382" s="119">
        <v>14489.34</v>
      </c>
      <c r="AE382" s="118">
        <v>239.89</v>
      </c>
      <c r="AF382" s="119">
        <v>14729.23</v>
      </c>
    </row>
    <row r="383" spans="1:32">
      <c r="A383" s="117">
        <v>469010</v>
      </c>
      <c r="B383" s="117">
        <v>419003973</v>
      </c>
      <c r="D383" s="117">
        <v>430156727</v>
      </c>
      <c r="E383" s="117" t="s">
        <v>213</v>
      </c>
      <c r="F383" s="117" t="s">
        <v>135</v>
      </c>
      <c r="G383" s="117">
        <v>222005197</v>
      </c>
      <c r="H383" s="117">
        <v>310246351</v>
      </c>
      <c r="I383" s="117">
        <v>1200601</v>
      </c>
      <c r="J383" s="117">
        <v>1300197</v>
      </c>
      <c r="K383" s="117">
        <v>1100017</v>
      </c>
      <c r="L383" s="118" t="s">
        <v>169</v>
      </c>
      <c r="M383" s="118" t="s">
        <v>137</v>
      </c>
      <c r="N383" s="118" t="s">
        <v>146</v>
      </c>
      <c r="O383" s="118" t="s">
        <v>45</v>
      </c>
      <c r="U383" s="118">
        <v>5000587</v>
      </c>
      <c r="V383" s="118" t="s">
        <v>163</v>
      </c>
      <c r="W383" s="118" t="s">
        <v>319</v>
      </c>
      <c r="X383" s="118">
        <v>4</v>
      </c>
      <c r="Y383" s="118">
        <v>180</v>
      </c>
      <c r="Z383" s="121">
        <v>13.48</v>
      </c>
      <c r="AA383" s="118">
        <v>193.48</v>
      </c>
      <c r="AB383" s="117" t="s">
        <v>141</v>
      </c>
      <c r="AC383" s="117">
        <v>31.985299999999999</v>
      </c>
      <c r="AD383" s="119">
        <v>5757.35</v>
      </c>
      <c r="AE383" s="118">
        <v>431.16</v>
      </c>
      <c r="AF383" s="119">
        <v>6188.52</v>
      </c>
    </row>
    <row r="384" spans="1:32">
      <c r="A384" s="117">
        <v>469010</v>
      </c>
      <c r="B384" s="117">
        <v>419003973</v>
      </c>
      <c r="D384" s="117">
        <v>430156727</v>
      </c>
      <c r="E384" s="117" t="s">
        <v>213</v>
      </c>
      <c r="F384" s="117" t="s">
        <v>135</v>
      </c>
      <c r="G384" s="117">
        <v>222005198</v>
      </c>
      <c r="H384" s="117">
        <v>310246352</v>
      </c>
      <c r="I384" s="117">
        <v>1200601</v>
      </c>
      <c r="J384" s="117">
        <v>1300197</v>
      </c>
      <c r="K384" s="117">
        <v>1100017</v>
      </c>
      <c r="L384" s="118" t="s">
        <v>169</v>
      </c>
      <c r="M384" s="118" t="s">
        <v>137</v>
      </c>
      <c r="N384" s="118" t="s">
        <v>146</v>
      </c>
      <c r="O384" s="118" t="s">
        <v>45</v>
      </c>
      <c r="U384" s="118">
        <v>5000587</v>
      </c>
      <c r="V384" s="118" t="s">
        <v>163</v>
      </c>
      <c r="W384" s="118" t="s">
        <v>320</v>
      </c>
      <c r="X384" s="118">
        <v>1</v>
      </c>
      <c r="Y384" s="118">
        <v>28</v>
      </c>
      <c r="Z384" s="121">
        <v>3.37</v>
      </c>
      <c r="AA384" s="118">
        <v>31.37</v>
      </c>
      <c r="AB384" s="117" t="s">
        <v>141</v>
      </c>
      <c r="AC384" s="117">
        <v>31.985299999999999</v>
      </c>
      <c r="AD384" s="118">
        <v>895.59</v>
      </c>
      <c r="AE384" s="118">
        <v>107.79</v>
      </c>
      <c r="AF384" s="119">
        <v>1003.38</v>
      </c>
    </row>
    <row r="385" spans="1:32">
      <c r="A385" s="117">
        <v>469010</v>
      </c>
      <c r="B385" s="117">
        <v>419003973</v>
      </c>
      <c r="D385" s="117">
        <v>430156727</v>
      </c>
      <c r="E385" s="117" t="s">
        <v>213</v>
      </c>
      <c r="F385" s="117" t="s">
        <v>135</v>
      </c>
      <c r="G385" s="117">
        <v>222005024</v>
      </c>
      <c r="H385" s="117">
        <v>310246341</v>
      </c>
      <c r="I385" s="117">
        <v>1200601</v>
      </c>
      <c r="J385" s="117">
        <v>1300197</v>
      </c>
      <c r="K385" s="117">
        <v>1100017</v>
      </c>
      <c r="L385" s="118" t="s">
        <v>169</v>
      </c>
      <c r="M385" s="118" t="s">
        <v>137</v>
      </c>
      <c r="N385" s="118" t="s">
        <v>146</v>
      </c>
      <c r="O385" s="118" t="s">
        <v>45</v>
      </c>
      <c r="U385" s="118">
        <v>5000587</v>
      </c>
      <c r="V385" s="118" t="s">
        <v>163</v>
      </c>
      <c r="W385" s="118" t="s">
        <v>315</v>
      </c>
      <c r="X385" s="118">
        <v>16</v>
      </c>
      <c r="Y385" s="118">
        <v>528</v>
      </c>
      <c r="Z385" s="121">
        <v>47.36</v>
      </c>
      <c r="AA385" s="118">
        <v>575.36</v>
      </c>
      <c r="AB385" s="117" t="s">
        <v>141</v>
      </c>
      <c r="AC385" s="117">
        <v>31.985299999999999</v>
      </c>
      <c r="AD385" s="119">
        <v>16888.240000000002</v>
      </c>
      <c r="AE385" s="119">
        <v>1514.82</v>
      </c>
      <c r="AF385" s="119">
        <v>18403.060000000001</v>
      </c>
    </row>
    <row r="386" spans="1:32">
      <c r="A386" s="117">
        <v>469010</v>
      </c>
      <c r="B386" s="117">
        <v>419003976</v>
      </c>
      <c r="D386" s="117">
        <v>430157074</v>
      </c>
      <c r="E386" s="117" t="s">
        <v>246</v>
      </c>
      <c r="F386" s="117" t="s">
        <v>135</v>
      </c>
      <c r="G386" s="117">
        <v>222005453</v>
      </c>
      <c r="H386" s="117">
        <v>310246873</v>
      </c>
      <c r="I386" s="117">
        <v>1200601</v>
      </c>
      <c r="J386" s="117">
        <v>1300197</v>
      </c>
      <c r="K386" s="117">
        <v>1100017</v>
      </c>
      <c r="L386" s="118" t="s">
        <v>169</v>
      </c>
      <c r="M386" s="118" t="s">
        <v>137</v>
      </c>
      <c r="N386" s="118" t="s">
        <v>146</v>
      </c>
      <c r="O386" s="118" t="s">
        <v>45</v>
      </c>
      <c r="U386" s="118">
        <v>5000587</v>
      </c>
      <c r="V386" s="118" t="s">
        <v>163</v>
      </c>
      <c r="W386" s="118" t="s">
        <v>321</v>
      </c>
      <c r="X386" s="118">
        <v>2</v>
      </c>
      <c r="Y386" s="118">
        <v>48</v>
      </c>
      <c r="Z386" s="121">
        <v>6.74</v>
      </c>
      <c r="AA386" s="118">
        <v>54.74</v>
      </c>
      <c r="AB386" s="117" t="s">
        <v>141</v>
      </c>
      <c r="AC386" s="117">
        <v>32.100700000000003</v>
      </c>
      <c r="AD386" s="119">
        <v>1540.83</v>
      </c>
      <c r="AE386" s="118">
        <v>216.36</v>
      </c>
      <c r="AF386" s="119">
        <v>1757.19</v>
      </c>
    </row>
    <row r="387" spans="1:32">
      <c r="A387" s="117">
        <v>469010</v>
      </c>
      <c r="B387" s="117">
        <v>419003976</v>
      </c>
      <c r="D387" s="117">
        <v>430157074</v>
      </c>
      <c r="E387" s="117" t="s">
        <v>246</v>
      </c>
      <c r="F387" s="117" t="s">
        <v>135</v>
      </c>
      <c r="G387" s="117">
        <v>222005459</v>
      </c>
      <c r="H387" s="117">
        <v>310246874</v>
      </c>
      <c r="I387" s="117">
        <v>1200601</v>
      </c>
      <c r="J387" s="117">
        <v>1300197</v>
      </c>
      <c r="K387" s="117">
        <v>1100017</v>
      </c>
      <c r="L387" s="118" t="s">
        <v>169</v>
      </c>
      <c r="M387" s="118" t="s">
        <v>137</v>
      </c>
      <c r="N387" s="118" t="s">
        <v>146</v>
      </c>
      <c r="O387" s="118" t="s">
        <v>45</v>
      </c>
      <c r="U387" s="118">
        <v>5000587</v>
      </c>
      <c r="V387" s="118" t="s">
        <v>163</v>
      </c>
      <c r="W387" s="118" t="s">
        <v>322</v>
      </c>
      <c r="X387" s="118">
        <v>1</v>
      </c>
      <c r="Y387" s="118">
        <v>32</v>
      </c>
      <c r="Z387" s="121">
        <v>3.36</v>
      </c>
      <c r="AA387" s="118">
        <v>35.36</v>
      </c>
      <c r="AB387" s="117" t="s">
        <v>141</v>
      </c>
      <c r="AC387" s="117">
        <v>32.100700000000003</v>
      </c>
      <c r="AD387" s="119">
        <v>1027.22</v>
      </c>
      <c r="AE387" s="118">
        <v>107.86</v>
      </c>
      <c r="AF387" s="119">
        <v>1135.08</v>
      </c>
    </row>
    <row r="388" spans="1:32">
      <c r="A388" s="117">
        <v>469010</v>
      </c>
      <c r="B388" s="117">
        <v>419003976</v>
      </c>
      <c r="D388" s="117">
        <v>430157074</v>
      </c>
      <c r="E388" s="117" t="s">
        <v>246</v>
      </c>
      <c r="F388" s="117" t="s">
        <v>135</v>
      </c>
      <c r="G388" s="117">
        <v>222005460</v>
      </c>
      <c r="H388" s="117">
        <v>310246875</v>
      </c>
      <c r="I388" s="117">
        <v>1200601</v>
      </c>
      <c r="J388" s="117">
        <v>1300197</v>
      </c>
      <c r="K388" s="117">
        <v>1100017</v>
      </c>
      <c r="L388" s="118" t="s">
        <v>169</v>
      </c>
      <c r="M388" s="118" t="s">
        <v>137</v>
      </c>
      <c r="N388" s="118" t="s">
        <v>146</v>
      </c>
      <c r="O388" s="118" t="s">
        <v>45</v>
      </c>
      <c r="U388" s="118">
        <v>5000587</v>
      </c>
      <c r="V388" s="118" t="s">
        <v>163</v>
      </c>
      <c r="W388" s="118" t="s">
        <v>322</v>
      </c>
      <c r="X388" s="118">
        <v>2</v>
      </c>
      <c r="Y388" s="118">
        <v>82</v>
      </c>
      <c r="Z388" s="121">
        <v>6.72</v>
      </c>
      <c r="AA388" s="118">
        <v>88.72</v>
      </c>
      <c r="AB388" s="117" t="s">
        <v>141</v>
      </c>
      <c r="AC388" s="117">
        <v>32.100700000000003</v>
      </c>
      <c r="AD388" s="119">
        <v>2632.26</v>
      </c>
      <c r="AE388" s="118">
        <v>215.72</v>
      </c>
      <c r="AF388" s="119">
        <v>2847.97</v>
      </c>
    </row>
    <row r="389" spans="1:32">
      <c r="A389" s="117">
        <v>469010</v>
      </c>
      <c r="B389" s="117">
        <v>419003976</v>
      </c>
      <c r="D389" s="117">
        <v>430157074</v>
      </c>
      <c r="E389" s="117" t="s">
        <v>246</v>
      </c>
      <c r="F389" s="117" t="s">
        <v>135</v>
      </c>
      <c r="G389" s="117">
        <v>222005465</v>
      </c>
      <c r="H389" s="117">
        <v>310246876</v>
      </c>
      <c r="I389" s="117">
        <v>1200601</v>
      </c>
      <c r="J389" s="117">
        <v>1300197</v>
      </c>
      <c r="K389" s="117">
        <v>1100017</v>
      </c>
      <c r="L389" s="118" t="s">
        <v>169</v>
      </c>
      <c r="M389" s="118" t="s">
        <v>137</v>
      </c>
      <c r="N389" s="118" t="s">
        <v>146</v>
      </c>
      <c r="O389" s="118" t="s">
        <v>45</v>
      </c>
      <c r="U389" s="118">
        <v>5000587</v>
      </c>
      <c r="V389" s="118" t="s">
        <v>163</v>
      </c>
      <c r="W389" s="118" t="s">
        <v>323</v>
      </c>
      <c r="X389" s="118">
        <v>1</v>
      </c>
      <c r="Y389" s="118">
        <v>32</v>
      </c>
      <c r="Z389" s="121">
        <v>3.36</v>
      </c>
      <c r="AA389" s="118">
        <v>35.36</v>
      </c>
      <c r="AB389" s="117" t="s">
        <v>141</v>
      </c>
      <c r="AC389" s="117">
        <v>32.100700000000003</v>
      </c>
      <c r="AD389" s="119">
        <v>1027.22</v>
      </c>
      <c r="AE389" s="118">
        <v>107.86</v>
      </c>
      <c r="AF389" s="119">
        <v>1135.08</v>
      </c>
    </row>
    <row r="390" spans="1:32">
      <c r="A390" s="117">
        <v>469010</v>
      </c>
      <c r="B390" s="117">
        <v>419003976</v>
      </c>
      <c r="D390" s="117">
        <v>430157074</v>
      </c>
      <c r="E390" s="117" t="s">
        <v>246</v>
      </c>
      <c r="F390" s="117" t="s">
        <v>135</v>
      </c>
      <c r="G390" s="117">
        <v>222005517</v>
      </c>
      <c r="H390" s="117">
        <v>310246877</v>
      </c>
      <c r="I390" s="117">
        <v>1200601</v>
      </c>
      <c r="J390" s="117">
        <v>1300197</v>
      </c>
      <c r="K390" s="117">
        <v>1100017</v>
      </c>
      <c r="L390" s="118" t="s">
        <v>169</v>
      </c>
      <c r="M390" s="118" t="s">
        <v>137</v>
      </c>
      <c r="N390" s="118" t="s">
        <v>146</v>
      </c>
      <c r="O390" s="118" t="s">
        <v>45</v>
      </c>
      <c r="U390" s="118">
        <v>5000587</v>
      </c>
      <c r="V390" s="118" t="s">
        <v>163</v>
      </c>
      <c r="W390" s="118" t="s">
        <v>324</v>
      </c>
      <c r="X390" s="118">
        <v>1</v>
      </c>
      <c r="Y390" s="118">
        <v>28</v>
      </c>
      <c r="Z390" s="121">
        <v>3.36</v>
      </c>
      <c r="AA390" s="118">
        <v>31.36</v>
      </c>
      <c r="AB390" s="117" t="s">
        <v>141</v>
      </c>
      <c r="AC390" s="117">
        <v>32.100700000000003</v>
      </c>
      <c r="AD390" s="118">
        <v>898.82</v>
      </c>
      <c r="AE390" s="118">
        <v>107.86</v>
      </c>
      <c r="AF390" s="119">
        <v>1006.68</v>
      </c>
    </row>
    <row r="391" spans="1:32">
      <c r="A391" s="117">
        <v>469010</v>
      </c>
      <c r="B391" s="117">
        <v>419003977</v>
      </c>
      <c r="D391" s="117">
        <v>430157075</v>
      </c>
      <c r="E391" s="117" t="s">
        <v>246</v>
      </c>
      <c r="F391" s="117" t="s">
        <v>135</v>
      </c>
      <c r="G391" s="117">
        <v>222005300</v>
      </c>
      <c r="H391" s="117">
        <v>310246849</v>
      </c>
      <c r="I391" s="117">
        <v>1200555</v>
      </c>
      <c r="J391" s="117">
        <v>1300197</v>
      </c>
      <c r="K391" s="117">
        <v>1100017</v>
      </c>
      <c r="L391" s="118" t="s">
        <v>136</v>
      </c>
      <c r="M391" s="118" t="s">
        <v>137</v>
      </c>
      <c r="N391" s="118" t="s">
        <v>146</v>
      </c>
      <c r="O391" s="118" t="s">
        <v>45</v>
      </c>
      <c r="U391" s="118">
        <v>2000010</v>
      </c>
      <c r="V391" s="118" t="s">
        <v>181</v>
      </c>
      <c r="W391" s="118" t="s">
        <v>325</v>
      </c>
      <c r="X391" s="118">
        <v>1</v>
      </c>
      <c r="Y391" s="118">
        <v>28</v>
      </c>
      <c r="Z391" s="121">
        <v>3.37</v>
      </c>
      <c r="AA391" s="118">
        <v>31.37</v>
      </c>
      <c r="AB391" s="117" t="s">
        <v>141</v>
      </c>
      <c r="AC391" s="117">
        <v>32.100700000000003</v>
      </c>
      <c r="AD391" s="118">
        <v>898.82</v>
      </c>
      <c r="AE391" s="118">
        <v>108.18</v>
      </c>
      <c r="AF391" s="119">
        <v>1007</v>
      </c>
    </row>
    <row r="392" spans="1:32">
      <c r="A392" s="117">
        <v>469010</v>
      </c>
      <c r="B392" s="117">
        <v>419003977</v>
      </c>
      <c r="D392" s="117">
        <v>430157075</v>
      </c>
      <c r="E392" s="117" t="s">
        <v>246</v>
      </c>
      <c r="F392" s="117" t="s">
        <v>135</v>
      </c>
      <c r="G392" s="117">
        <v>222005247</v>
      </c>
      <c r="H392" s="117">
        <v>310246853</v>
      </c>
      <c r="I392" s="117">
        <v>1200555</v>
      </c>
      <c r="J392" s="117">
        <v>1300197</v>
      </c>
      <c r="K392" s="117">
        <v>1100017</v>
      </c>
      <c r="L392" s="118" t="s">
        <v>136</v>
      </c>
      <c r="M392" s="118" t="s">
        <v>137</v>
      </c>
      <c r="N392" s="118" t="s">
        <v>146</v>
      </c>
      <c r="O392" s="118" t="s">
        <v>45</v>
      </c>
      <c r="U392" s="118">
        <v>2000010</v>
      </c>
      <c r="V392" s="118" t="s">
        <v>181</v>
      </c>
      <c r="W392" s="118" t="s">
        <v>326</v>
      </c>
      <c r="X392" s="118">
        <v>1</v>
      </c>
      <c r="Y392" s="118">
        <v>28</v>
      </c>
      <c r="Z392" s="121">
        <v>3.36</v>
      </c>
      <c r="AA392" s="118">
        <v>31.36</v>
      </c>
      <c r="AB392" s="117" t="s">
        <v>141</v>
      </c>
      <c r="AC392" s="117">
        <v>32.100700000000003</v>
      </c>
      <c r="AD392" s="118">
        <v>898.82</v>
      </c>
      <c r="AE392" s="118">
        <v>107.86</v>
      </c>
      <c r="AF392" s="119">
        <v>1006.68</v>
      </c>
    </row>
    <row r="393" spans="1:32">
      <c r="A393" s="117">
        <v>469010</v>
      </c>
      <c r="B393" s="117">
        <v>419003977</v>
      </c>
      <c r="D393" s="117">
        <v>430157075</v>
      </c>
      <c r="E393" s="117" t="s">
        <v>246</v>
      </c>
      <c r="F393" s="117" t="s">
        <v>135</v>
      </c>
      <c r="G393" s="117">
        <v>222005250</v>
      </c>
      <c r="H393" s="117">
        <v>310246854</v>
      </c>
      <c r="I393" s="117">
        <v>1200555</v>
      </c>
      <c r="J393" s="117">
        <v>1300197</v>
      </c>
      <c r="K393" s="117">
        <v>1100017</v>
      </c>
      <c r="L393" s="118" t="s">
        <v>136</v>
      </c>
      <c r="M393" s="118" t="s">
        <v>137</v>
      </c>
      <c r="N393" s="118" t="s">
        <v>146</v>
      </c>
      <c r="O393" s="118" t="s">
        <v>45</v>
      </c>
      <c r="U393" s="118">
        <v>2000010</v>
      </c>
      <c r="V393" s="118" t="s">
        <v>181</v>
      </c>
      <c r="W393" s="118" t="s">
        <v>319</v>
      </c>
      <c r="X393" s="118">
        <v>2</v>
      </c>
      <c r="Y393" s="118">
        <v>56</v>
      </c>
      <c r="Z393" s="121">
        <v>6.74</v>
      </c>
      <c r="AA393" s="118">
        <v>62.74</v>
      </c>
      <c r="AB393" s="117" t="s">
        <v>141</v>
      </c>
      <c r="AC393" s="117">
        <v>32.100700000000003</v>
      </c>
      <c r="AD393" s="119">
        <v>1797.64</v>
      </c>
      <c r="AE393" s="118">
        <v>216.36</v>
      </c>
      <c r="AF393" s="119">
        <v>2014</v>
      </c>
    </row>
    <row r="394" spans="1:32">
      <c r="A394" s="117">
        <v>469010</v>
      </c>
      <c r="B394" s="117">
        <v>419003977</v>
      </c>
      <c r="D394" s="117">
        <v>430157075</v>
      </c>
      <c r="E394" s="117" t="s">
        <v>246</v>
      </c>
      <c r="F394" s="117" t="s">
        <v>135</v>
      </c>
      <c r="G394" s="117">
        <v>222005299</v>
      </c>
      <c r="H394" s="117">
        <v>310246855</v>
      </c>
      <c r="I394" s="117">
        <v>1200555</v>
      </c>
      <c r="J394" s="117">
        <v>1300197</v>
      </c>
      <c r="K394" s="117">
        <v>1100017</v>
      </c>
      <c r="L394" s="118" t="s">
        <v>136</v>
      </c>
      <c r="M394" s="118" t="s">
        <v>137</v>
      </c>
      <c r="N394" s="118" t="s">
        <v>146</v>
      </c>
      <c r="O394" s="118" t="s">
        <v>45</v>
      </c>
      <c r="U394" s="118">
        <v>2000010</v>
      </c>
      <c r="V394" s="118" t="s">
        <v>181</v>
      </c>
      <c r="W394" s="118" t="s">
        <v>319</v>
      </c>
      <c r="X394" s="118">
        <v>3</v>
      </c>
      <c r="Y394" s="118">
        <v>96</v>
      </c>
      <c r="Z394" s="121">
        <v>10.11</v>
      </c>
      <c r="AA394" s="118">
        <v>106.11</v>
      </c>
      <c r="AB394" s="117" t="s">
        <v>141</v>
      </c>
      <c r="AC394" s="117">
        <v>32.100700000000003</v>
      </c>
      <c r="AD394" s="119">
        <v>3081.67</v>
      </c>
      <c r="AE394" s="118">
        <v>324.54000000000002</v>
      </c>
      <c r="AF394" s="119">
        <v>3406.21</v>
      </c>
    </row>
    <row r="395" spans="1:32">
      <c r="A395" s="117">
        <v>469010</v>
      </c>
      <c r="B395" s="117">
        <v>419003977</v>
      </c>
      <c r="D395" s="117">
        <v>430157075</v>
      </c>
      <c r="E395" s="117" t="s">
        <v>246</v>
      </c>
      <c r="F395" s="117" t="s">
        <v>135</v>
      </c>
      <c r="G395" s="117">
        <v>222005298</v>
      </c>
      <c r="H395" s="117">
        <v>310246868</v>
      </c>
      <c r="I395" s="117">
        <v>1200555</v>
      </c>
      <c r="J395" s="117">
        <v>1300197</v>
      </c>
      <c r="K395" s="117">
        <v>1100017</v>
      </c>
      <c r="L395" s="118" t="s">
        <v>136</v>
      </c>
      <c r="M395" s="118" t="s">
        <v>137</v>
      </c>
      <c r="N395" s="118" t="s">
        <v>146</v>
      </c>
      <c r="O395" s="118" t="s">
        <v>45</v>
      </c>
      <c r="U395" s="118">
        <v>2000010</v>
      </c>
      <c r="V395" s="118" t="s">
        <v>181</v>
      </c>
      <c r="W395" s="118" t="s">
        <v>326</v>
      </c>
      <c r="X395" s="118">
        <v>7</v>
      </c>
      <c r="Y395" s="118">
        <v>847</v>
      </c>
      <c r="Z395" s="121">
        <v>23.52</v>
      </c>
      <c r="AA395" s="118">
        <v>870.52</v>
      </c>
      <c r="AB395" s="117" t="s">
        <v>141</v>
      </c>
      <c r="AC395" s="117">
        <v>32.100700000000003</v>
      </c>
      <c r="AD395" s="119">
        <v>27189.29</v>
      </c>
      <c r="AE395" s="118">
        <v>755.01</v>
      </c>
      <c r="AF395" s="119">
        <v>27944.3</v>
      </c>
    </row>
    <row r="396" spans="1:32">
      <c r="A396" s="117">
        <v>469010</v>
      </c>
      <c r="B396" s="117">
        <v>419003978</v>
      </c>
      <c r="D396" s="117">
        <v>430157077</v>
      </c>
      <c r="E396" s="117" t="s">
        <v>246</v>
      </c>
      <c r="F396" s="117" t="s">
        <v>135</v>
      </c>
      <c r="G396" s="117">
        <v>222005320</v>
      </c>
      <c r="H396" s="117">
        <v>310246840</v>
      </c>
      <c r="I396" s="117">
        <v>1200555</v>
      </c>
      <c r="J396" s="117">
        <v>1300197</v>
      </c>
      <c r="K396" s="117">
        <v>1100017</v>
      </c>
      <c r="L396" s="118" t="s">
        <v>136</v>
      </c>
      <c r="M396" s="118" t="s">
        <v>137</v>
      </c>
      <c r="N396" s="118" t="s">
        <v>146</v>
      </c>
      <c r="O396" s="118" t="s">
        <v>45</v>
      </c>
      <c r="U396" s="118">
        <v>2000010</v>
      </c>
      <c r="V396" s="118" t="s">
        <v>181</v>
      </c>
      <c r="W396" s="118" t="s">
        <v>317</v>
      </c>
      <c r="X396" s="118">
        <v>1</v>
      </c>
      <c r="Y396" s="118">
        <v>70</v>
      </c>
      <c r="Z396" s="121">
        <v>12.55</v>
      </c>
      <c r="AA396" s="118">
        <v>82.55</v>
      </c>
      <c r="AB396" s="117" t="s">
        <v>141</v>
      </c>
      <c r="AC396" s="117">
        <v>32.100700000000003</v>
      </c>
      <c r="AD396" s="119">
        <v>2247.0500000000002</v>
      </c>
      <c r="AE396" s="118">
        <v>402.86</v>
      </c>
      <c r="AF396" s="119">
        <v>2649.91</v>
      </c>
    </row>
    <row r="397" spans="1:32">
      <c r="A397" s="117">
        <v>469010</v>
      </c>
      <c r="B397" s="117">
        <v>419003978</v>
      </c>
      <c r="D397" s="117">
        <v>430157077</v>
      </c>
      <c r="E397" s="117" t="s">
        <v>246</v>
      </c>
      <c r="F397" s="117" t="s">
        <v>135</v>
      </c>
      <c r="G397" s="117">
        <v>222005313</v>
      </c>
      <c r="H397" s="117">
        <v>310246841</v>
      </c>
      <c r="I397" s="117">
        <v>1200555</v>
      </c>
      <c r="J397" s="117">
        <v>1300197</v>
      </c>
      <c r="K397" s="117">
        <v>1100017</v>
      </c>
      <c r="L397" s="118" t="s">
        <v>136</v>
      </c>
      <c r="M397" s="118" t="s">
        <v>137</v>
      </c>
      <c r="N397" s="118" t="s">
        <v>146</v>
      </c>
      <c r="O397" s="118" t="s">
        <v>45</v>
      </c>
      <c r="U397" s="118">
        <v>2000010</v>
      </c>
      <c r="V397" s="118" t="s">
        <v>181</v>
      </c>
      <c r="W397" s="118" t="s">
        <v>327</v>
      </c>
      <c r="X397" s="118">
        <v>4</v>
      </c>
      <c r="Y397" s="118">
        <v>396</v>
      </c>
      <c r="Z397" s="121">
        <v>112.64</v>
      </c>
      <c r="AA397" s="118">
        <v>508.64</v>
      </c>
      <c r="AB397" s="117" t="s">
        <v>141</v>
      </c>
      <c r="AC397" s="117">
        <v>32.100700000000003</v>
      </c>
      <c r="AD397" s="119">
        <v>12711.88</v>
      </c>
      <c r="AE397" s="119">
        <v>3615.82</v>
      </c>
      <c r="AF397" s="119">
        <v>16327.7</v>
      </c>
    </row>
    <row r="398" spans="1:32">
      <c r="A398" s="117">
        <v>469010</v>
      </c>
      <c r="B398" s="117">
        <v>419003978</v>
      </c>
      <c r="D398" s="117">
        <v>430157077</v>
      </c>
      <c r="E398" s="117" t="s">
        <v>246</v>
      </c>
      <c r="F398" s="117" t="s">
        <v>135</v>
      </c>
      <c r="G398" s="117">
        <v>222005315</v>
      </c>
      <c r="H398" s="117">
        <v>310246848</v>
      </c>
      <c r="I398" s="117">
        <v>1200555</v>
      </c>
      <c r="J398" s="117">
        <v>1300197</v>
      </c>
      <c r="K398" s="117">
        <v>1100017</v>
      </c>
      <c r="L398" s="118" t="s">
        <v>136</v>
      </c>
      <c r="M398" s="118" t="s">
        <v>137</v>
      </c>
      <c r="N398" s="118" t="s">
        <v>146</v>
      </c>
      <c r="O398" s="118" t="s">
        <v>45</v>
      </c>
      <c r="U398" s="118">
        <v>2000010</v>
      </c>
      <c r="V398" s="118" t="s">
        <v>181</v>
      </c>
      <c r="W398" s="118" t="s">
        <v>328</v>
      </c>
      <c r="X398" s="118">
        <v>1</v>
      </c>
      <c r="Y398" s="118">
        <v>80</v>
      </c>
      <c r="Z398" s="121">
        <v>28.17</v>
      </c>
      <c r="AA398" s="118">
        <v>108.17</v>
      </c>
      <c r="AB398" s="117" t="s">
        <v>141</v>
      </c>
      <c r="AC398" s="117">
        <v>32.100700000000003</v>
      </c>
      <c r="AD398" s="119">
        <v>2568.06</v>
      </c>
      <c r="AE398" s="118">
        <v>904.28</v>
      </c>
      <c r="AF398" s="119">
        <v>3472.33</v>
      </c>
    </row>
    <row r="399" spans="1:32">
      <c r="A399" s="117">
        <v>469010</v>
      </c>
      <c r="B399" s="117">
        <v>419003978</v>
      </c>
      <c r="D399" s="117">
        <v>430157077</v>
      </c>
      <c r="E399" s="117" t="s">
        <v>246</v>
      </c>
      <c r="F399" s="117" t="s">
        <v>135</v>
      </c>
      <c r="G399" s="117">
        <v>222005321</v>
      </c>
      <c r="H399" s="117">
        <v>310246865</v>
      </c>
      <c r="I399" s="117">
        <v>1200555</v>
      </c>
      <c r="J399" s="117">
        <v>1300197</v>
      </c>
      <c r="K399" s="117">
        <v>1100017</v>
      </c>
      <c r="L399" s="118" t="s">
        <v>136</v>
      </c>
      <c r="M399" s="118" t="s">
        <v>137</v>
      </c>
      <c r="N399" s="118" t="s">
        <v>146</v>
      </c>
      <c r="O399" s="118" t="s">
        <v>45</v>
      </c>
      <c r="U399" s="118">
        <v>2000010</v>
      </c>
      <c r="V399" s="118" t="s">
        <v>181</v>
      </c>
      <c r="W399" s="118" t="s">
        <v>317</v>
      </c>
      <c r="X399" s="118">
        <v>1</v>
      </c>
      <c r="Y399" s="118">
        <v>109</v>
      </c>
      <c r="Z399" s="121">
        <v>28.17</v>
      </c>
      <c r="AA399" s="118">
        <v>137.16999999999999</v>
      </c>
      <c r="AB399" s="117" t="s">
        <v>141</v>
      </c>
      <c r="AC399" s="117">
        <v>32.100700000000003</v>
      </c>
      <c r="AD399" s="119">
        <v>3498.98</v>
      </c>
      <c r="AE399" s="118">
        <v>904.28</v>
      </c>
      <c r="AF399" s="119">
        <v>4403.25</v>
      </c>
    </row>
    <row r="400" spans="1:32">
      <c r="A400" s="117">
        <v>469010</v>
      </c>
      <c r="B400" s="117">
        <v>419003979</v>
      </c>
      <c r="D400" s="117">
        <v>430157079</v>
      </c>
      <c r="E400" s="117" t="s">
        <v>246</v>
      </c>
      <c r="F400" s="117" t="s">
        <v>135</v>
      </c>
      <c r="G400" s="117">
        <v>222005077</v>
      </c>
      <c r="H400" s="117">
        <v>310246831</v>
      </c>
      <c r="I400" s="117">
        <v>1200555</v>
      </c>
      <c r="J400" s="117">
        <v>1300197</v>
      </c>
      <c r="K400" s="117">
        <v>1100017</v>
      </c>
      <c r="L400" s="118" t="s">
        <v>136</v>
      </c>
      <c r="M400" s="118" t="s">
        <v>137</v>
      </c>
      <c r="N400" s="118" t="s">
        <v>146</v>
      </c>
      <c r="O400" s="118" t="s">
        <v>45</v>
      </c>
      <c r="U400" s="118">
        <v>2000010</v>
      </c>
      <c r="V400" s="118" t="s">
        <v>181</v>
      </c>
      <c r="W400" s="118" t="s">
        <v>329</v>
      </c>
      <c r="X400" s="118">
        <v>7</v>
      </c>
      <c r="Y400" s="118">
        <v>140</v>
      </c>
      <c r="Z400" s="121">
        <v>23.59</v>
      </c>
      <c r="AA400" s="118">
        <v>163.59</v>
      </c>
      <c r="AB400" s="117" t="s">
        <v>141</v>
      </c>
      <c r="AC400" s="117">
        <v>32.100700000000003</v>
      </c>
      <c r="AD400" s="119">
        <v>4494.1000000000004</v>
      </c>
      <c r="AE400" s="118">
        <v>757.26</v>
      </c>
      <c r="AF400" s="119">
        <v>5251.35</v>
      </c>
    </row>
    <row r="401" spans="1:32">
      <c r="A401" s="117">
        <v>469010</v>
      </c>
      <c r="B401" s="117">
        <v>419003979</v>
      </c>
      <c r="D401" s="117">
        <v>430157079</v>
      </c>
      <c r="E401" s="117" t="s">
        <v>246</v>
      </c>
      <c r="F401" s="117" t="s">
        <v>135</v>
      </c>
      <c r="G401" s="117">
        <v>222005246</v>
      </c>
      <c r="H401" s="117">
        <v>310246833</v>
      </c>
      <c r="I401" s="117">
        <v>1200555</v>
      </c>
      <c r="J401" s="117">
        <v>1300197</v>
      </c>
      <c r="K401" s="117">
        <v>1100017</v>
      </c>
      <c r="L401" s="118" t="s">
        <v>136</v>
      </c>
      <c r="M401" s="118" t="s">
        <v>137</v>
      </c>
      <c r="N401" s="118" t="s">
        <v>146</v>
      </c>
      <c r="O401" s="118" t="s">
        <v>45</v>
      </c>
      <c r="U401" s="118">
        <v>2000010</v>
      </c>
      <c r="V401" s="118" t="s">
        <v>181</v>
      </c>
      <c r="W401" s="118" t="s">
        <v>330</v>
      </c>
      <c r="X401" s="118">
        <v>6</v>
      </c>
      <c r="Y401" s="118">
        <v>150</v>
      </c>
      <c r="Z401" s="121">
        <v>13.86</v>
      </c>
      <c r="AA401" s="118">
        <v>163.86</v>
      </c>
      <c r="AB401" s="117" t="s">
        <v>141</v>
      </c>
      <c r="AC401" s="117">
        <v>32.100700000000003</v>
      </c>
      <c r="AD401" s="119">
        <v>4815.1099999999997</v>
      </c>
      <c r="AE401" s="118">
        <v>444.92</v>
      </c>
      <c r="AF401" s="119">
        <v>5260.02</v>
      </c>
    </row>
    <row r="402" spans="1:32">
      <c r="A402" s="117">
        <v>469010</v>
      </c>
      <c r="B402" s="117">
        <v>419003979</v>
      </c>
      <c r="D402" s="117">
        <v>430157079</v>
      </c>
      <c r="E402" s="117" t="s">
        <v>246</v>
      </c>
      <c r="F402" s="117" t="s">
        <v>135</v>
      </c>
      <c r="G402" s="117">
        <v>222005090</v>
      </c>
      <c r="H402" s="117">
        <v>310246835</v>
      </c>
      <c r="I402" s="117">
        <v>1200555</v>
      </c>
      <c r="J402" s="117">
        <v>1300197</v>
      </c>
      <c r="K402" s="117">
        <v>1100017</v>
      </c>
      <c r="L402" s="118" t="s">
        <v>136</v>
      </c>
      <c r="M402" s="118" t="s">
        <v>137</v>
      </c>
      <c r="N402" s="118" t="s">
        <v>146</v>
      </c>
      <c r="O402" s="118" t="s">
        <v>45</v>
      </c>
      <c r="U402" s="118">
        <v>2000010</v>
      </c>
      <c r="V402" s="118" t="s">
        <v>181</v>
      </c>
      <c r="W402" s="118" t="s">
        <v>331</v>
      </c>
      <c r="X402" s="118">
        <v>3</v>
      </c>
      <c r="Y402" s="118">
        <v>135</v>
      </c>
      <c r="Z402" s="121">
        <v>10.11</v>
      </c>
      <c r="AA402" s="118">
        <v>145.11000000000001</v>
      </c>
      <c r="AB402" s="117" t="s">
        <v>141</v>
      </c>
      <c r="AC402" s="117">
        <v>32.100700000000003</v>
      </c>
      <c r="AD402" s="119">
        <v>4333.59</v>
      </c>
      <c r="AE402" s="118">
        <v>324.54000000000002</v>
      </c>
      <c r="AF402" s="119">
        <v>4658.13</v>
      </c>
    </row>
    <row r="403" spans="1:32">
      <c r="A403" s="117">
        <v>469010</v>
      </c>
      <c r="B403" s="117">
        <v>419003979</v>
      </c>
      <c r="D403" s="117">
        <v>430157079</v>
      </c>
      <c r="E403" s="117" t="s">
        <v>246</v>
      </c>
      <c r="F403" s="117" t="s">
        <v>135</v>
      </c>
      <c r="G403" s="117">
        <v>222005304</v>
      </c>
      <c r="H403" s="117">
        <v>310246836</v>
      </c>
      <c r="I403" s="117">
        <v>1200555</v>
      </c>
      <c r="J403" s="117">
        <v>1300197</v>
      </c>
      <c r="K403" s="117">
        <v>1100017</v>
      </c>
      <c r="L403" s="118" t="s">
        <v>136</v>
      </c>
      <c r="M403" s="118" t="s">
        <v>137</v>
      </c>
      <c r="N403" s="118" t="s">
        <v>146</v>
      </c>
      <c r="O403" s="118" t="s">
        <v>45</v>
      </c>
      <c r="U403" s="118">
        <v>2000010</v>
      </c>
      <c r="V403" s="118" t="s">
        <v>181</v>
      </c>
      <c r="W403" s="118" t="s">
        <v>315</v>
      </c>
      <c r="X403" s="118">
        <v>13</v>
      </c>
      <c r="Y403" s="118">
        <v>442</v>
      </c>
      <c r="Z403" s="121">
        <v>38.479999999999997</v>
      </c>
      <c r="AA403" s="118">
        <v>480.48</v>
      </c>
      <c r="AB403" s="117" t="s">
        <v>141</v>
      </c>
      <c r="AC403" s="117">
        <v>32.100700000000003</v>
      </c>
      <c r="AD403" s="119">
        <v>14188.51</v>
      </c>
      <c r="AE403" s="119">
        <v>1235.23</v>
      </c>
      <c r="AF403" s="119">
        <v>15423.74</v>
      </c>
    </row>
    <row r="404" spans="1:32">
      <c r="A404" s="117">
        <v>469010</v>
      </c>
      <c r="B404" s="117">
        <v>419003979</v>
      </c>
      <c r="D404" s="117">
        <v>430157079</v>
      </c>
      <c r="E404" s="117" t="s">
        <v>246</v>
      </c>
      <c r="F404" s="117" t="s">
        <v>135</v>
      </c>
      <c r="G404" s="117">
        <v>222005079</v>
      </c>
      <c r="H404" s="117">
        <v>310246839</v>
      </c>
      <c r="I404" s="117">
        <v>1200555</v>
      </c>
      <c r="J404" s="117">
        <v>1300197</v>
      </c>
      <c r="K404" s="117">
        <v>1100017</v>
      </c>
      <c r="L404" s="118" t="s">
        <v>136</v>
      </c>
      <c r="M404" s="118" t="s">
        <v>137</v>
      </c>
      <c r="N404" s="118" t="s">
        <v>146</v>
      </c>
      <c r="O404" s="118" t="s">
        <v>45</v>
      </c>
      <c r="U404" s="118">
        <v>2000010</v>
      </c>
      <c r="V404" s="118" t="s">
        <v>181</v>
      </c>
      <c r="W404" s="118" t="s">
        <v>315</v>
      </c>
      <c r="X404" s="118">
        <v>12</v>
      </c>
      <c r="Y404" s="118">
        <v>396</v>
      </c>
      <c r="Z404" s="121">
        <v>35.520000000000003</v>
      </c>
      <c r="AA404" s="118">
        <v>431.52</v>
      </c>
      <c r="AB404" s="117" t="s">
        <v>141</v>
      </c>
      <c r="AC404" s="117">
        <v>32.100700000000003</v>
      </c>
      <c r="AD404" s="119">
        <v>12711.88</v>
      </c>
      <c r="AE404" s="119">
        <v>1140.22</v>
      </c>
      <c r="AF404" s="119">
        <v>13852.09</v>
      </c>
    </row>
    <row r="405" spans="1:32">
      <c r="A405" s="117">
        <v>469010</v>
      </c>
      <c r="B405" s="117">
        <v>419003979</v>
      </c>
      <c r="D405" s="117">
        <v>430157079</v>
      </c>
      <c r="E405" s="117" t="s">
        <v>246</v>
      </c>
      <c r="F405" s="117" t="s">
        <v>135</v>
      </c>
      <c r="G405" s="117">
        <v>222005293</v>
      </c>
      <c r="H405" s="117">
        <v>310246842</v>
      </c>
      <c r="I405" s="117">
        <v>1200555</v>
      </c>
      <c r="J405" s="117">
        <v>1300197</v>
      </c>
      <c r="K405" s="117">
        <v>1100017</v>
      </c>
      <c r="L405" s="118" t="s">
        <v>136</v>
      </c>
      <c r="M405" s="118" t="s">
        <v>137</v>
      </c>
      <c r="N405" s="118" t="s">
        <v>146</v>
      </c>
      <c r="O405" s="118" t="s">
        <v>45</v>
      </c>
      <c r="U405" s="118">
        <v>2000010</v>
      </c>
      <c r="V405" s="118" t="s">
        <v>181</v>
      </c>
      <c r="W405" s="118" t="s">
        <v>332</v>
      </c>
      <c r="X405" s="118">
        <v>4</v>
      </c>
      <c r="Y405" s="118">
        <v>184</v>
      </c>
      <c r="Z405" s="121">
        <v>13.48</v>
      </c>
      <c r="AA405" s="118">
        <v>197.48</v>
      </c>
      <c r="AB405" s="117" t="s">
        <v>141</v>
      </c>
      <c r="AC405" s="117">
        <v>32.100700000000003</v>
      </c>
      <c r="AD405" s="119">
        <v>5906.53</v>
      </c>
      <c r="AE405" s="118">
        <v>432.72</v>
      </c>
      <c r="AF405" s="119">
        <v>6339.25</v>
      </c>
    </row>
    <row r="406" spans="1:32">
      <c r="A406" s="117">
        <v>469010</v>
      </c>
      <c r="B406" s="117">
        <v>419003979</v>
      </c>
      <c r="D406" s="117">
        <v>430157079</v>
      </c>
      <c r="E406" s="117" t="s">
        <v>246</v>
      </c>
      <c r="F406" s="117" t="s">
        <v>135</v>
      </c>
      <c r="G406" s="117">
        <v>222005309</v>
      </c>
      <c r="H406" s="117">
        <v>310246856</v>
      </c>
      <c r="I406" s="117">
        <v>1200555</v>
      </c>
      <c r="J406" s="117">
        <v>1300197</v>
      </c>
      <c r="K406" s="117">
        <v>1100017</v>
      </c>
      <c r="L406" s="118" t="s">
        <v>136</v>
      </c>
      <c r="M406" s="118" t="s">
        <v>137</v>
      </c>
      <c r="N406" s="118" t="s">
        <v>146</v>
      </c>
      <c r="O406" s="118" t="s">
        <v>45</v>
      </c>
      <c r="U406" s="118">
        <v>2000010</v>
      </c>
      <c r="V406" s="118" t="s">
        <v>181</v>
      </c>
      <c r="W406" s="118" t="s">
        <v>333</v>
      </c>
      <c r="X406" s="118">
        <v>4</v>
      </c>
      <c r="Y406" s="118">
        <v>80</v>
      </c>
      <c r="Z406" s="121">
        <v>13.48</v>
      </c>
      <c r="AA406" s="118">
        <v>93.48</v>
      </c>
      <c r="AB406" s="117" t="s">
        <v>141</v>
      </c>
      <c r="AC406" s="117">
        <v>32.100700000000003</v>
      </c>
      <c r="AD406" s="119">
        <v>2568.06</v>
      </c>
      <c r="AE406" s="118">
        <v>432.72</v>
      </c>
      <c r="AF406" s="119">
        <v>3000.77</v>
      </c>
    </row>
    <row r="407" spans="1:32">
      <c r="A407" s="117">
        <v>469010</v>
      </c>
      <c r="B407" s="117">
        <v>419003979</v>
      </c>
      <c r="D407" s="117">
        <v>430157079</v>
      </c>
      <c r="E407" s="117" t="s">
        <v>246</v>
      </c>
      <c r="F407" s="117" t="s">
        <v>135</v>
      </c>
      <c r="G407" s="117">
        <v>222005419</v>
      </c>
      <c r="H407" s="117">
        <v>310246866</v>
      </c>
      <c r="I407" s="117">
        <v>1200555</v>
      </c>
      <c r="J407" s="117">
        <v>1300197</v>
      </c>
      <c r="K407" s="117">
        <v>1100017</v>
      </c>
      <c r="L407" s="118" t="s">
        <v>136</v>
      </c>
      <c r="M407" s="118" t="s">
        <v>137</v>
      </c>
      <c r="N407" s="118" t="s">
        <v>146</v>
      </c>
      <c r="O407" s="118" t="s">
        <v>45</v>
      </c>
      <c r="U407" s="118">
        <v>2000010</v>
      </c>
      <c r="V407" s="118" t="s">
        <v>181</v>
      </c>
      <c r="W407" s="118" t="s">
        <v>334</v>
      </c>
      <c r="X407" s="118">
        <v>10</v>
      </c>
      <c r="Y407" s="118">
        <v>150</v>
      </c>
      <c r="Z407" s="121">
        <v>33.700000000000003</v>
      </c>
      <c r="AA407" s="118">
        <v>183.7</v>
      </c>
      <c r="AB407" s="117" t="s">
        <v>141</v>
      </c>
      <c r="AC407" s="117">
        <v>32.100700000000003</v>
      </c>
      <c r="AD407" s="119">
        <v>4815.1099999999997</v>
      </c>
      <c r="AE407" s="119">
        <v>1081.79</v>
      </c>
      <c r="AF407" s="119">
        <v>5896.9</v>
      </c>
    </row>
    <row r="408" spans="1:32">
      <c r="A408" s="117">
        <v>469010</v>
      </c>
      <c r="B408" s="117">
        <v>419003979</v>
      </c>
      <c r="D408" s="117">
        <v>430157079</v>
      </c>
      <c r="E408" s="117" t="s">
        <v>246</v>
      </c>
      <c r="F408" s="117" t="s">
        <v>135</v>
      </c>
      <c r="G408" s="117">
        <v>222005693</v>
      </c>
      <c r="H408" s="117">
        <v>310246878</v>
      </c>
      <c r="I408" s="117">
        <v>1200555</v>
      </c>
      <c r="J408" s="117">
        <v>1300197</v>
      </c>
      <c r="K408" s="117">
        <v>1100017</v>
      </c>
      <c r="L408" s="118" t="s">
        <v>136</v>
      </c>
      <c r="M408" s="118" t="s">
        <v>137</v>
      </c>
      <c r="N408" s="118" t="s">
        <v>146</v>
      </c>
      <c r="O408" s="118" t="s">
        <v>45</v>
      </c>
      <c r="U408" s="118">
        <v>2000010</v>
      </c>
      <c r="V408" s="118" t="s">
        <v>181</v>
      </c>
      <c r="W408" s="118" t="s">
        <v>334</v>
      </c>
      <c r="X408" s="118">
        <v>1</v>
      </c>
      <c r="Y408" s="118">
        <v>15</v>
      </c>
      <c r="Z408" s="121">
        <v>3.37</v>
      </c>
      <c r="AA408" s="118">
        <v>18.37</v>
      </c>
      <c r="AB408" s="117" t="s">
        <v>141</v>
      </c>
      <c r="AC408" s="117">
        <v>32.100700000000003</v>
      </c>
      <c r="AD408" s="118">
        <v>481.51</v>
      </c>
      <c r="AE408" s="118">
        <v>108.18</v>
      </c>
      <c r="AF408" s="118">
        <v>589.69000000000005</v>
      </c>
    </row>
    <row r="409" spans="1:32">
      <c r="A409" s="117">
        <v>469010</v>
      </c>
      <c r="B409" s="117">
        <v>419003979</v>
      </c>
      <c r="D409" s="117">
        <v>430157079</v>
      </c>
      <c r="E409" s="117" t="s">
        <v>246</v>
      </c>
      <c r="F409" s="117" t="s">
        <v>135</v>
      </c>
      <c r="G409" s="117">
        <v>222005692</v>
      </c>
      <c r="H409" s="117">
        <v>310246867</v>
      </c>
      <c r="I409" s="117">
        <v>1200555</v>
      </c>
      <c r="J409" s="117">
        <v>1300197</v>
      </c>
      <c r="K409" s="117">
        <v>1100017</v>
      </c>
      <c r="L409" s="118" t="s">
        <v>136</v>
      </c>
      <c r="M409" s="118" t="s">
        <v>137</v>
      </c>
      <c r="N409" s="118" t="s">
        <v>146</v>
      </c>
      <c r="O409" s="118" t="s">
        <v>45</v>
      </c>
      <c r="U409" s="118">
        <v>2000010</v>
      </c>
      <c r="V409" s="118" t="s">
        <v>181</v>
      </c>
      <c r="W409" s="118" t="s">
        <v>335</v>
      </c>
      <c r="X409" s="118">
        <v>2</v>
      </c>
      <c r="Y409" s="118">
        <v>30</v>
      </c>
      <c r="Z409" s="121">
        <v>6.74</v>
      </c>
      <c r="AA409" s="118">
        <v>36.74</v>
      </c>
      <c r="AB409" s="117" t="s">
        <v>141</v>
      </c>
      <c r="AC409" s="117">
        <v>32.100700000000003</v>
      </c>
      <c r="AD409" s="118">
        <v>963.02</v>
      </c>
      <c r="AE409" s="118">
        <v>216.36</v>
      </c>
      <c r="AF409" s="119">
        <v>1179.3800000000001</v>
      </c>
    </row>
    <row r="410" spans="1:32">
      <c r="A410" s="117">
        <v>469010</v>
      </c>
      <c r="B410" s="117">
        <v>419003980</v>
      </c>
      <c r="D410" s="117">
        <v>430157080</v>
      </c>
      <c r="E410" s="117" t="s">
        <v>246</v>
      </c>
      <c r="F410" s="117" t="s">
        <v>135</v>
      </c>
      <c r="G410" s="117">
        <v>222004911</v>
      </c>
      <c r="H410" s="117">
        <v>310246832</v>
      </c>
      <c r="I410" s="117">
        <v>1200555</v>
      </c>
      <c r="J410" s="117">
        <v>1100017</v>
      </c>
      <c r="K410" s="117">
        <v>1100017</v>
      </c>
      <c r="L410" s="118" t="s">
        <v>136</v>
      </c>
      <c r="M410" s="118" t="s">
        <v>137</v>
      </c>
      <c r="N410" s="118" t="s">
        <v>146</v>
      </c>
      <c r="O410" s="118" t="s">
        <v>45</v>
      </c>
      <c r="U410" s="118">
        <v>2000010</v>
      </c>
      <c r="V410" s="118" t="s">
        <v>181</v>
      </c>
      <c r="W410" s="118" t="s">
        <v>336</v>
      </c>
      <c r="X410" s="118">
        <v>5</v>
      </c>
      <c r="Y410" s="118">
        <v>100</v>
      </c>
      <c r="Z410" s="121">
        <v>16.850000000000001</v>
      </c>
      <c r="AA410" s="118">
        <v>116.85</v>
      </c>
      <c r="AB410" s="117" t="s">
        <v>141</v>
      </c>
      <c r="AC410" s="117">
        <v>32.100700000000003</v>
      </c>
      <c r="AD410" s="119">
        <v>3210.07</v>
      </c>
      <c r="AE410" s="118">
        <v>540.9</v>
      </c>
      <c r="AF410" s="119">
        <v>3750.97</v>
      </c>
    </row>
    <row r="411" spans="1:32">
      <c r="A411" s="117">
        <v>469010</v>
      </c>
      <c r="B411" s="117">
        <v>419003980</v>
      </c>
      <c r="D411" s="117">
        <v>430157080</v>
      </c>
      <c r="E411" s="117" t="s">
        <v>246</v>
      </c>
      <c r="F411" s="117" t="s">
        <v>135</v>
      </c>
      <c r="G411" s="117">
        <v>222004870</v>
      </c>
      <c r="H411" s="117">
        <v>310246834</v>
      </c>
      <c r="I411" s="117">
        <v>1200555</v>
      </c>
      <c r="J411" s="117">
        <v>1100017</v>
      </c>
      <c r="K411" s="117">
        <v>1100017</v>
      </c>
      <c r="L411" s="118" t="s">
        <v>136</v>
      </c>
      <c r="M411" s="118" t="s">
        <v>137</v>
      </c>
      <c r="N411" s="118" t="s">
        <v>146</v>
      </c>
      <c r="O411" s="118" t="s">
        <v>45</v>
      </c>
      <c r="U411" s="118">
        <v>2000010</v>
      </c>
      <c r="V411" s="118" t="s">
        <v>181</v>
      </c>
      <c r="W411" s="118" t="s">
        <v>331</v>
      </c>
      <c r="X411" s="118">
        <v>5</v>
      </c>
      <c r="Y411" s="118">
        <v>220</v>
      </c>
      <c r="Z411" s="121">
        <v>16.850000000000001</v>
      </c>
      <c r="AA411" s="118">
        <v>236.85</v>
      </c>
      <c r="AB411" s="117" t="s">
        <v>141</v>
      </c>
      <c r="AC411" s="117">
        <v>32.100700000000003</v>
      </c>
      <c r="AD411" s="119">
        <v>7062.15</v>
      </c>
      <c r="AE411" s="118">
        <v>540.9</v>
      </c>
      <c r="AF411" s="119">
        <v>7603.05</v>
      </c>
    </row>
    <row r="412" spans="1:32">
      <c r="A412" s="117">
        <v>469010</v>
      </c>
      <c r="B412" s="117">
        <v>419003980</v>
      </c>
      <c r="D412" s="117">
        <v>430157080</v>
      </c>
      <c r="E412" s="117" t="s">
        <v>246</v>
      </c>
      <c r="F412" s="117" t="s">
        <v>135</v>
      </c>
      <c r="G412" s="117">
        <v>222004840</v>
      </c>
      <c r="H412" s="117">
        <v>310246837</v>
      </c>
      <c r="I412" s="117">
        <v>1200555</v>
      </c>
      <c r="J412" s="117">
        <v>1100017</v>
      </c>
      <c r="K412" s="117">
        <v>1100017</v>
      </c>
      <c r="L412" s="118" t="s">
        <v>136</v>
      </c>
      <c r="M412" s="118" t="s">
        <v>137</v>
      </c>
      <c r="N412" s="118" t="s">
        <v>146</v>
      </c>
      <c r="O412" s="118" t="s">
        <v>45</v>
      </c>
      <c r="U412" s="118">
        <v>2000010</v>
      </c>
      <c r="V412" s="118" t="s">
        <v>181</v>
      </c>
      <c r="W412" s="118" t="s">
        <v>315</v>
      </c>
      <c r="X412" s="118">
        <v>11</v>
      </c>
      <c r="Y412" s="118">
        <v>308</v>
      </c>
      <c r="Z412" s="121">
        <v>32.56</v>
      </c>
      <c r="AA412" s="118">
        <v>340.56</v>
      </c>
      <c r="AB412" s="117" t="s">
        <v>141</v>
      </c>
      <c r="AC412" s="117">
        <v>32.100700000000003</v>
      </c>
      <c r="AD412" s="119">
        <v>9887.02</v>
      </c>
      <c r="AE412" s="119">
        <v>1045.2</v>
      </c>
      <c r="AF412" s="119">
        <v>10932.21</v>
      </c>
    </row>
    <row r="413" spans="1:32">
      <c r="A413" s="117">
        <v>469010</v>
      </c>
      <c r="B413" s="117">
        <v>419003980</v>
      </c>
      <c r="D413" s="117">
        <v>430157080</v>
      </c>
      <c r="E413" s="117" t="s">
        <v>246</v>
      </c>
      <c r="F413" s="117" t="s">
        <v>135</v>
      </c>
      <c r="G413" s="117">
        <v>222004841</v>
      </c>
      <c r="H413" s="117">
        <v>310246838</v>
      </c>
      <c r="I413" s="117">
        <v>1200555</v>
      </c>
      <c r="J413" s="117">
        <v>1100017</v>
      </c>
      <c r="K413" s="117">
        <v>1100017</v>
      </c>
      <c r="L413" s="118" t="s">
        <v>136</v>
      </c>
      <c r="M413" s="118" t="s">
        <v>137</v>
      </c>
      <c r="N413" s="118" t="s">
        <v>146</v>
      </c>
      <c r="O413" s="118" t="s">
        <v>45</v>
      </c>
      <c r="U413" s="118">
        <v>2000010</v>
      </c>
      <c r="V413" s="118" t="s">
        <v>181</v>
      </c>
      <c r="W413" s="118" t="s">
        <v>315</v>
      </c>
      <c r="X413" s="118">
        <v>23</v>
      </c>
      <c r="Y413" s="118">
        <v>644</v>
      </c>
      <c r="Z413" s="121">
        <v>68.08</v>
      </c>
      <c r="AA413" s="118">
        <v>712.08</v>
      </c>
      <c r="AB413" s="117" t="s">
        <v>141</v>
      </c>
      <c r="AC413" s="117">
        <v>32.100700000000003</v>
      </c>
      <c r="AD413" s="119">
        <v>20672.849999999999</v>
      </c>
      <c r="AE413" s="119">
        <v>2185.42</v>
      </c>
      <c r="AF413" s="119">
        <v>22858.27</v>
      </c>
    </row>
    <row r="414" spans="1:32">
      <c r="A414" s="117">
        <v>469010</v>
      </c>
      <c r="B414" s="117">
        <v>419003984</v>
      </c>
      <c r="D414" s="117">
        <v>430157423</v>
      </c>
      <c r="E414" s="117" t="s">
        <v>337</v>
      </c>
      <c r="F414" s="117" t="s">
        <v>135</v>
      </c>
      <c r="G414" s="117">
        <v>222005457</v>
      </c>
      <c r="H414" s="117">
        <v>310247386</v>
      </c>
      <c r="I414" s="117">
        <v>1200601</v>
      </c>
      <c r="J414" s="117">
        <v>1300197</v>
      </c>
      <c r="K414" s="117">
        <v>1100017</v>
      </c>
      <c r="L414" s="118" t="s">
        <v>169</v>
      </c>
      <c r="M414" s="118" t="s">
        <v>137</v>
      </c>
      <c r="N414" s="118" t="s">
        <v>146</v>
      </c>
      <c r="O414" s="118" t="s">
        <v>45</v>
      </c>
      <c r="U414" s="118">
        <v>5000587</v>
      </c>
      <c r="V414" s="118" t="s">
        <v>163</v>
      </c>
      <c r="W414" s="118" t="s">
        <v>338</v>
      </c>
      <c r="X414" s="118">
        <v>1</v>
      </c>
      <c r="Y414" s="118">
        <v>15</v>
      </c>
      <c r="Z414" s="121">
        <v>3.37</v>
      </c>
      <c r="AA414" s="118">
        <v>18.37</v>
      </c>
      <c r="AB414" s="117" t="s">
        <v>141</v>
      </c>
      <c r="AC414" s="117">
        <v>31.695499999999999</v>
      </c>
      <c r="AD414" s="118">
        <v>475.43</v>
      </c>
      <c r="AE414" s="118">
        <v>106.81</v>
      </c>
      <c r="AF414" s="118">
        <v>582.25</v>
      </c>
    </row>
    <row r="415" spans="1:32">
      <c r="A415" s="117">
        <v>469010</v>
      </c>
      <c r="B415" s="117">
        <v>419003984</v>
      </c>
      <c r="D415" s="117">
        <v>430157423</v>
      </c>
      <c r="E415" s="117" t="s">
        <v>337</v>
      </c>
      <c r="F415" s="117" t="s">
        <v>135</v>
      </c>
      <c r="G415" s="117">
        <v>222005330</v>
      </c>
      <c r="H415" s="117">
        <v>310247385</v>
      </c>
      <c r="I415" s="117">
        <v>1200601</v>
      </c>
      <c r="J415" s="117">
        <v>1300197</v>
      </c>
      <c r="K415" s="117">
        <v>1100017</v>
      </c>
      <c r="L415" s="118" t="s">
        <v>169</v>
      </c>
      <c r="M415" s="118" t="s">
        <v>137</v>
      </c>
      <c r="N415" s="118" t="s">
        <v>146</v>
      </c>
      <c r="O415" s="118" t="s">
        <v>45</v>
      </c>
      <c r="U415" s="118">
        <v>5000587</v>
      </c>
      <c r="V415" s="118" t="s">
        <v>163</v>
      </c>
      <c r="W415" s="118" t="s">
        <v>326</v>
      </c>
      <c r="X415" s="118">
        <v>1</v>
      </c>
      <c r="Y415" s="118">
        <v>28</v>
      </c>
      <c r="Z415" s="121">
        <v>3.37</v>
      </c>
      <c r="AA415" s="118">
        <v>31.37</v>
      </c>
      <c r="AB415" s="117" t="s">
        <v>141</v>
      </c>
      <c r="AC415" s="117">
        <v>31.695499999999999</v>
      </c>
      <c r="AD415" s="118">
        <v>887.47</v>
      </c>
      <c r="AE415" s="118">
        <v>106.81</v>
      </c>
      <c r="AF415" s="118">
        <v>994.29</v>
      </c>
    </row>
    <row r="416" spans="1:32">
      <c r="A416" s="117">
        <v>469010</v>
      </c>
      <c r="B416" s="117">
        <v>419003985</v>
      </c>
      <c r="D416" s="117">
        <v>430157424</v>
      </c>
      <c r="E416" s="117" t="s">
        <v>337</v>
      </c>
      <c r="F416" s="117" t="s">
        <v>135</v>
      </c>
      <c r="G416" s="117">
        <v>222005322</v>
      </c>
      <c r="H416" s="117">
        <v>310247384</v>
      </c>
      <c r="I416" s="117">
        <v>1200600</v>
      </c>
      <c r="J416" s="117">
        <v>1100017</v>
      </c>
      <c r="K416" s="117">
        <v>1100017</v>
      </c>
      <c r="L416" s="118" t="s">
        <v>169</v>
      </c>
      <c r="M416" s="118" t="s">
        <v>137</v>
      </c>
      <c r="N416" s="118" t="s">
        <v>146</v>
      </c>
      <c r="O416" s="118" t="s">
        <v>45</v>
      </c>
      <c r="U416" s="118">
        <v>5000587</v>
      </c>
      <c r="V416" s="118" t="s">
        <v>163</v>
      </c>
      <c r="W416" s="118" t="s">
        <v>339</v>
      </c>
      <c r="X416" s="118">
        <v>117</v>
      </c>
      <c r="Y416" s="119">
        <v>2340</v>
      </c>
      <c r="Z416" s="121">
        <v>394.29</v>
      </c>
      <c r="AA416" s="119">
        <v>2734.29</v>
      </c>
      <c r="AB416" s="117" t="s">
        <v>141</v>
      </c>
      <c r="AC416" s="117">
        <v>31.695499999999999</v>
      </c>
      <c r="AD416" s="119">
        <v>74167.47</v>
      </c>
      <c r="AE416" s="119">
        <v>12497.22</v>
      </c>
      <c r="AF416" s="119">
        <v>86664.69</v>
      </c>
    </row>
    <row r="417" spans="1:32">
      <c r="A417" s="117">
        <v>469010</v>
      </c>
      <c r="B417" s="117">
        <v>419003986</v>
      </c>
      <c r="D417" s="117">
        <v>430157427</v>
      </c>
      <c r="E417" s="117" t="s">
        <v>337</v>
      </c>
      <c r="F417" s="117" t="s">
        <v>135</v>
      </c>
      <c r="G417" s="117">
        <v>222005533</v>
      </c>
      <c r="H417" s="117">
        <v>310247387</v>
      </c>
      <c r="I417" s="117">
        <v>1200600</v>
      </c>
      <c r="J417" s="117">
        <v>1300197</v>
      </c>
      <c r="K417" s="117">
        <v>1100017</v>
      </c>
      <c r="L417" s="118" t="s">
        <v>169</v>
      </c>
      <c r="M417" s="118" t="s">
        <v>137</v>
      </c>
      <c r="N417" s="118" t="s">
        <v>146</v>
      </c>
      <c r="O417" s="118" t="s">
        <v>45</v>
      </c>
      <c r="U417" s="118">
        <v>5000587</v>
      </c>
      <c r="V417" s="118" t="s">
        <v>163</v>
      </c>
      <c r="W417" s="118" t="s">
        <v>339</v>
      </c>
      <c r="X417" s="118">
        <v>416</v>
      </c>
      <c r="Y417" s="119">
        <v>8320</v>
      </c>
      <c r="Z417" s="120">
        <v>1401.92</v>
      </c>
      <c r="AA417" s="119">
        <v>9721.92</v>
      </c>
      <c r="AB417" s="117" t="s">
        <v>141</v>
      </c>
      <c r="AC417" s="117">
        <v>31.695499999999999</v>
      </c>
      <c r="AD417" s="119">
        <v>263706.56</v>
      </c>
      <c r="AE417" s="119">
        <v>44434.559999999998</v>
      </c>
      <c r="AF417" s="119">
        <v>308141.12</v>
      </c>
    </row>
    <row r="418" spans="1:32">
      <c r="A418" s="117">
        <v>469010</v>
      </c>
      <c r="B418" s="117">
        <v>419003987</v>
      </c>
      <c r="D418" s="117">
        <v>430157431</v>
      </c>
      <c r="E418" s="117" t="s">
        <v>337</v>
      </c>
      <c r="F418" s="117" t="s">
        <v>135</v>
      </c>
      <c r="G418" s="117">
        <v>222005587</v>
      </c>
      <c r="H418" s="117">
        <v>310246862</v>
      </c>
      <c r="I418" s="117">
        <v>1200504</v>
      </c>
      <c r="J418" s="117">
        <v>1300197</v>
      </c>
      <c r="K418" s="117">
        <v>1100017</v>
      </c>
      <c r="L418" s="118" t="s">
        <v>145</v>
      </c>
      <c r="M418" s="118" t="s">
        <v>137</v>
      </c>
      <c r="N418" s="118" t="s">
        <v>146</v>
      </c>
      <c r="O418" s="118" t="s">
        <v>45</v>
      </c>
      <c r="U418" s="118">
        <v>5000587</v>
      </c>
      <c r="V418" s="118" t="s">
        <v>163</v>
      </c>
      <c r="W418" s="118" t="s">
        <v>335</v>
      </c>
      <c r="X418" s="118">
        <v>2</v>
      </c>
      <c r="Y418" s="118">
        <v>30</v>
      </c>
      <c r="Z418" s="121">
        <v>6.74</v>
      </c>
      <c r="AA418" s="118">
        <v>36.74</v>
      </c>
      <c r="AB418" s="117" t="s">
        <v>141</v>
      </c>
      <c r="AC418" s="117">
        <v>31.695499999999999</v>
      </c>
      <c r="AD418" s="118">
        <v>950.87</v>
      </c>
      <c r="AE418" s="118">
        <v>213.63</v>
      </c>
      <c r="AF418" s="119">
        <v>1164.49</v>
      </c>
    </row>
    <row r="419" spans="1:32">
      <c r="A419" s="117">
        <v>469010</v>
      </c>
      <c r="B419" s="117">
        <v>419003987</v>
      </c>
      <c r="D419" s="117">
        <v>430157431</v>
      </c>
      <c r="E419" s="117" t="s">
        <v>337</v>
      </c>
      <c r="F419" s="117" t="s">
        <v>135</v>
      </c>
      <c r="G419" s="117">
        <v>222005590</v>
      </c>
      <c r="H419" s="117">
        <v>310246863</v>
      </c>
      <c r="I419" s="117">
        <v>1200504</v>
      </c>
      <c r="J419" s="117">
        <v>1300197</v>
      </c>
      <c r="K419" s="117">
        <v>1100017</v>
      </c>
      <c r="L419" s="118" t="s">
        <v>145</v>
      </c>
      <c r="M419" s="118" t="s">
        <v>137</v>
      </c>
      <c r="N419" s="118" t="s">
        <v>146</v>
      </c>
      <c r="O419" s="118" t="s">
        <v>45</v>
      </c>
      <c r="U419" s="118">
        <v>5000587</v>
      </c>
      <c r="V419" s="118" t="s">
        <v>163</v>
      </c>
      <c r="W419" s="118" t="s">
        <v>320</v>
      </c>
      <c r="X419" s="118">
        <v>1</v>
      </c>
      <c r="Y419" s="118">
        <v>28</v>
      </c>
      <c r="Z419" s="121">
        <v>3.36</v>
      </c>
      <c r="AA419" s="118">
        <v>31.36</v>
      </c>
      <c r="AB419" s="117" t="s">
        <v>141</v>
      </c>
      <c r="AC419" s="117">
        <v>31.695499999999999</v>
      </c>
      <c r="AD419" s="118">
        <v>887.47</v>
      </c>
      <c r="AE419" s="118">
        <v>106.5</v>
      </c>
      <c r="AF419" s="118">
        <v>993.97</v>
      </c>
    </row>
    <row r="420" spans="1:32">
      <c r="A420" s="117">
        <v>469010</v>
      </c>
      <c r="B420" s="117">
        <v>419003988</v>
      </c>
      <c r="D420" s="117">
        <v>430157433</v>
      </c>
      <c r="E420" s="117" t="s">
        <v>337</v>
      </c>
      <c r="F420" s="117" t="s">
        <v>135</v>
      </c>
      <c r="G420" s="117">
        <v>222005261</v>
      </c>
      <c r="H420" s="117">
        <v>310247353</v>
      </c>
      <c r="I420" s="117">
        <v>1200555</v>
      </c>
      <c r="J420" s="117">
        <v>1300197</v>
      </c>
      <c r="K420" s="117">
        <v>1100017</v>
      </c>
      <c r="L420" s="118" t="s">
        <v>136</v>
      </c>
      <c r="M420" s="118" t="s">
        <v>137</v>
      </c>
      <c r="N420" s="118" t="s">
        <v>146</v>
      </c>
      <c r="O420" s="118" t="s">
        <v>45</v>
      </c>
      <c r="U420" s="118">
        <v>2000010</v>
      </c>
      <c r="V420" s="118" t="s">
        <v>181</v>
      </c>
      <c r="W420" s="118" t="s">
        <v>327</v>
      </c>
      <c r="X420" s="118">
        <v>3</v>
      </c>
      <c r="Y420" s="118">
        <v>234</v>
      </c>
      <c r="Z420" s="121">
        <v>84.48</v>
      </c>
      <c r="AA420" s="118">
        <v>318.48</v>
      </c>
      <c r="AB420" s="117" t="s">
        <v>141</v>
      </c>
      <c r="AC420" s="117">
        <v>31.695499999999999</v>
      </c>
      <c r="AD420" s="119">
        <v>7416.75</v>
      </c>
      <c r="AE420" s="119">
        <v>2677.64</v>
      </c>
      <c r="AF420" s="119">
        <v>10094.379999999999</v>
      </c>
    </row>
    <row r="421" spans="1:32">
      <c r="A421" s="117">
        <v>469010</v>
      </c>
      <c r="B421" s="117">
        <v>419003988</v>
      </c>
      <c r="D421" s="117">
        <v>430157433</v>
      </c>
      <c r="E421" s="117" t="s">
        <v>337</v>
      </c>
      <c r="F421" s="117" t="s">
        <v>135</v>
      </c>
      <c r="G421" s="117">
        <v>222005255</v>
      </c>
      <c r="H421" s="117">
        <v>310247359</v>
      </c>
      <c r="I421" s="117">
        <v>1200555</v>
      </c>
      <c r="J421" s="117">
        <v>1300197</v>
      </c>
      <c r="K421" s="117">
        <v>1100017</v>
      </c>
      <c r="L421" s="118" t="s">
        <v>136</v>
      </c>
      <c r="M421" s="118" t="s">
        <v>137</v>
      </c>
      <c r="N421" s="118" t="s">
        <v>146</v>
      </c>
      <c r="O421" s="118" t="s">
        <v>45</v>
      </c>
      <c r="U421" s="118">
        <v>2000010</v>
      </c>
      <c r="V421" s="118" t="s">
        <v>181</v>
      </c>
      <c r="W421" s="118" t="s">
        <v>315</v>
      </c>
      <c r="X421" s="118">
        <v>6</v>
      </c>
      <c r="Y421" s="118">
        <v>210</v>
      </c>
      <c r="Z421" s="121">
        <v>17.760000000000002</v>
      </c>
      <c r="AA421" s="118">
        <v>227.76</v>
      </c>
      <c r="AB421" s="117" t="s">
        <v>141</v>
      </c>
      <c r="AC421" s="117">
        <v>31.695499999999999</v>
      </c>
      <c r="AD421" s="119">
        <v>6656.06</v>
      </c>
      <c r="AE421" s="118">
        <v>562.91</v>
      </c>
      <c r="AF421" s="119">
        <v>7218.97</v>
      </c>
    </row>
    <row r="422" spans="1:32">
      <c r="A422" s="117">
        <v>469010</v>
      </c>
      <c r="B422" s="117">
        <v>419003988</v>
      </c>
      <c r="D422" s="117">
        <v>430157433</v>
      </c>
      <c r="E422" s="117" t="s">
        <v>337</v>
      </c>
      <c r="F422" s="117" t="s">
        <v>135</v>
      </c>
      <c r="G422" s="117">
        <v>222005291</v>
      </c>
      <c r="H422" s="117">
        <v>310247360</v>
      </c>
      <c r="I422" s="117">
        <v>1200555</v>
      </c>
      <c r="J422" s="117">
        <v>1300197</v>
      </c>
      <c r="K422" s="117">
        <v>1100017</v>
      </c>
      <c r="L422" s="118" t="s">
        <v>136</v>
      </c>
      <c r="M422" s="118" t="s">
        <v>137</v>
      </c>
      <c r="N422" s="118" t="s">
        <v>146</v>
      </c>
      <c r="O422" s="118" t="s">
        <v>45</v>
      </c>
      <c r="U422" s="118">
        <v>2000010</v>
      </c>
      <c r="V422" s="118" t="s">
        <v>181</v>
      </c>
      <c r="W422" s="118" t="s">
        <v>340</v>
      </c>
      <c r="X422" s="118">
        <v>4</v>
      </c>
      <c r="Y422" s="118">
        <v>92</v>
      </c>
      <c r="Z422" s="121">
        <v>13.48</v>
      </c>
      <c r="AA422" s="118">
        <v>105.48</v>
      </c>
      <c r="AB422" s="117" t="s">
        <v>141</v>
      </c>
      <c r="AC422" s="117">
        <v>31.695499999999999</v>
      </c>
      <c r="AD422" s="119">
        <v>2915.99</v>
      </c>
      <c r="AE422" s="118">
        <v>427.26</v>
      </c>
      <c r="AF422" s="119">
        <v>3343.24</v>
      </c>
    </row>
    <row r="423" spans="1:32">
      <c r="A423" s="117">
        <v>469010</v>
      </c>
      <c r="B423" s="117">
        <v>419003988</v>
      </c>
      <c r="D423" s="117">
        <v>430157433</v>
      </c>
      <c r="E423" s="117" t="s">
        <v>337</v>
      </c>
      <c r="F423" s="117" t="s">
        <v>135</v>
      </c>
      <c r="G423" s="117">
        <v>222005292</v>
      </c>
      <c r="H423" s="117">
        <v>310247361</v>
      </c>
      <c r="I423" s="117">
        <v>1200555</v>
      </c>
      <c r="J423" s="117">
        <v>1300197</v>
      </c>
      <c r="K423" s="117">
        <v>1100017</v>
      </c>
      <c r="L423" s="118" t="s">
        <v>136</v>
      </c>
      <c r="M423" s="118" t="s">
        <v>137</v>
      </c>
      <c r="N423" s="118" t="s">
        <v>146</v>
      </c>
      <c r="O423" s="118" t="s">
        <v>45</v>
      </c>
      <c r="U423" s="118">
        <v>2000010</v>
      </c>
      <c r="V423" s="118" t="s">
        <v>181</v>
      </c>
      <c r="W423" s="118" t="s">
        <v>341</v>
      </c>
      <c r="X423" s="118">
        <v>3</v>
      </c>
      <c r="Y423" s="118">
        <v>66</v>
      </c>
      <c r="Z423" s="121">
        <v>10.11</v>
      </c>
      <c r="AA423" s="118">
        <v>76.11</v>
      </c>
      <c r="AB423" s="117" t="s">
        <v>141</v>
      </c>
      <c r="AC423" s="117">
        <v>31.695499999999999</v>
      </c>
      <c r="AD423" s="119">
        <v>2091.9</v>
      </c>
      <c r="AE423" s="118">
        <v>320.44</v>
      </c>
      <c r="AF423" s="119">
        <v>2412.34</v>
      </c>
    </row>
    <row r="424" spans="1:32">
      <c r="A424" s="117">
        <v>469010</v>
      </c>
      <c r="B424" s="117">
        <v>419003988</v>
      </c>
      <c r="D424" s="117">
        <v>430157433</v>
      </c>
      <c r="E424" s="117" t="s">
        <v>337</v>
      </c>
      <c r="F424" s="117" t="s">
        <v>135</v>
      </c>
      <c r="G424" s="117">
        <v>222005294</v>
      </c>
      <c r="H424" s="117">
        <v>310247362</v>
      </c>
      <c r="I424" s="117">
        <v>1200555</v>
      </c>
      <c r="J424" s="117">
        <v>1300197</v>
      </c>
      <c r="K424" s="117">
        <v>1100017</v>
      </c>
      <c r="L424" s="118" t="s">
        <v>136</v>
      </c>
      <c r="M424" s="118" t="s">
        <v>137</v>
      </c>
      <c r="N424" s="118" t="s">
        <v>146</v>
      </c>
      <c r="O424" s="118" t="s">
        <v>45</v>
      </c>
      <c r="U424" s="118">
        <v>2000010</v>
      </c>
      <c r="V424" s="118" t="s">
        <v>181</v>
      </c>
      <c r="W424" s="118" t="s">
        <v>342</v>
      </c>
      <c r="X424" s="118">
        <v>3</v>
      </c>
      <c r="Y424" s="118">
        <v>249</v>
      </c>
      <c r="Z424" s="121">
        <v>10.11</v>
      </c>
      <c r="AA424" s="118">
        <v>259.11</v>
      </c>
      <c r="AB424" s="117" t="s">
        <v>141</v>
      </c>
      <c r="AC424" s="117">
        <v>31.695499999999999</v>
      </c>
      <c r="AD424" s="119">
        <v>7892.18</v>
      </c>
      <c r="AE424" s="118">
        <v>320.44</v>
      </c>
      <c r="AF424" s="119">
        <v>8212.6200000000008</v>
      </c>
    </row>
    <row r="425" spans="1:32">
      <c r="A425" s="117">
        <v>469010</v>
      </c>
      <c r="B425" s="117">
        <v>419003988</v>
      </c>
      <c r="D425" s="117">
        <v>430157433</v>
      </c>
      <c r="E425" s="117" t="s">
        <v>337</v>
      </c>
      <c r="F425" s="117" t="s">
        <v>135</v>
      </c>
      <c r="G425" s="117">
        <v>222005296</v>
      </c>
      <c r="H425" s="117">
        <v>310247363</v>
      </c>
      <c r="I425" s="117">
        <v>1200555</v>
      </c>
      <c r="J425" s="117">
        <v>1300197</v>
      </c>
      <c r="K425" s="117">
        <v>1100017</v>
      </c>
      <c r="L425" s="118" t="s">
        <v>136</v>
      </c>
      <c r="M425" s="118" t="s">
        <v>137</v>
      </c>
      <c r="N425" s="118" t="s">
        <v>146</v>
      </c>
      <c r="O425" s="118" t="s">
        <v>45</v>
      </c>
      <c r="U425" s="118">
        <v>2000010</v>
      </c>
      <c r="V425" s="118" t="s">
        <v>181</v>
      </c>
      <c r="W425" s="118" t="s">
        <v>343</v>
      </c>
      <c r="X425" s="118">
        <v>5</v>
      </c>
      <c r="Y425" s="118">
        <v>150</v>
      </c>
      <c r="Z425" s="121">
        <v>16.850000000000001</v>
      </c>
      <c r="AA425" s="118">
        <v>166.85</v>
      </c>
      <c r="AB425" s="117" t="s">
        <v>141</v>
      </c>
      <c r="AC425" s="117">
        <v>31.695499999999999</v>
      </c>
      <c r="AD425" s="119">
        <v>4754.33</v>
      </c>
      <c r="AE425" s="118">
        <v>534.07000000000005</v>
      </c>
      <c r="AF425" s="119">
        <v>5288.39</v>
      </c>
    </row>
    <row r="426" spans="1:32">
      <c r="A426" s="117">
        <v>469010</v>
      </c>
      <c r="B426" s="117">
        <v>419003988</v>
      </c>
      <c r="D426" s="117">
        <v>430157433</v>
      </c>
      <c r="E426" s="117" t="s">
        <v>337</v>
      </c>
      <c r="F426" s="117" t="s">
        <v>135</v>
      </c>
      <c r="G426" s="117">
        <v>222005297</v>
      </c>
      <c r="H426" s="117">
        <v>310247364</v>
      </c>
      <c r="I426" s="117">
        <v>1200555</v>
      </c>
      <c r="J426" s="117">
        <v>1300197</v>
      </c>
      <c r="K426" s="117">
        <v>1100017</v>
      </c>
      <c r="L426" s="118" t="s">
        <v>136</v>
      </c>
      <c r="M426" s="118" t="s">
        <v>137</v>
      </c>
      <c r="N426" s="118" t="s">
        <v>146</v>
      </c>
      <c r="O426" s="118" t="s">
        <v>45</v>
      </c>
      <c r="U426" s="118">
        <v>2000010</v>
      </c>
      <c r="V426" s="118" t="s">
        <v>181</v>
      </c>
      <c r="W426" s="118" t="s">
        <v>344</v>
      </c>
      <c r="X426" s="118">
        <v>7</v>
      </c>
      <c r="Y426" s="118">
        <v>161</v>
      </c>
      <c r="Z426" s="121">
        <v>23.59</v>
      </c>
      <c r="AA426" s="118">
        <v>184.59</v>
      </c>
      <c r="AB426" s="117" t="s">
        <v>141</v>
      </c>
      <c r="AC426" s="117">
        <v>31.695499999999999</v>
      </c>
      <c r="AD426" s="119">
        <v>5102.9799999999996</v>
      </c>
      <c r="AE426" s="118">
        <v>747.7</v>
      </c>
      <c r="AF426" s="119">
        <v>5850.67</v>
      </c>
    </row>
    <row r="427" spans="1:32">
      <c r="A427" s="117">
        <v>469010</v>
      </c>
      <c r="B427" s="117">
        <v>419003988</v>
      </c>
      <c r="D427" s="117">
        <v>430157433</v>
      </c>
      <c r="E427" s="117" t="s">
        <v>337</v>
      </c>
      <c r="F427" s="117" t="s">
        <v>135</v>
      </c>
      <c r="G427" s="117">
        <v>222005349</v>
      </c>
      <c r="H427" s="117">
        <v>310247365</v>
      </c>
      <c r="I427" s="117">
        <v>1200555</v>
      </c>
      <c r="J427" s="117">
        <v>1300197</v>
      </c>
      <c r="K427" s="117">
        <v>1100017</v>
      </c>
      <c r="L427" s="118" t="s">
        <v>136</v>
      </c>
      <c r="M427" s="118" t="s">
        <v>137</v>
      </c>
      <c r="N427" s="118" t="s">
        <v>146</v>
      </c>
      <c r="O427" s="118" t="s">
        <v>45</v>
      </c>
      <c r="U427" s="118">
        <v>2000010</v>
      </c>
      <c r="V427" s="118" t="s">
        <v>181</v>
      </c>
      <c r="W427" s="118" t="s">
        <v>345</v>
      </c>
      <c r="X427" s="118">
        <v>1</v>
      </c>
      <c r="Y427" s="118">
        <v>15</v>
      </c>
      <c r="Z427" s="121">
        <v>3.37</v>
      </c>
      <c r="AA427" s="118">
        <v>18.37</v>
      </c>
      <c r="AB427" s="117" t="s">
        <v>141</v>
      </c>
      <c r="AC427" s="117">
        <v>31.695499999999999</v>
      </c>
      <c r="AD427" s="118">
        <v>475.43</v>
      </c>
      <c r="AE427" s="118">
        <v>106.81</v>
      </c>
      <c r="AF427" s="118">
        <v>582.25</v>
      </c>
    </row>
    <row r="428" spans="1:32">
      <c r="A428" s="117">
        <v>469010</v>
      </c>
      <c r="B428" s="117">
        <v>419003988</v>
      </c>
      <c r="D428" s="117">
        <v>430157433</v>
      </c>
      <c r="E428" s="117" t="s">
        <v>337</v>
      </c>
      <c r="F428" s="117" t="s">
        <v>135</v>
      </c>
      <c r="G428" s="117">
        <v>222005350</v>
      </c>
      <c r="H428" s="117">
        <v>310247366</v>
      </c>
      <c r="I428" s="117">
        <v>1200555</v>
      </c>
      <c r="J428" s="117">
        <v>1300197</v>
      </c>
      <c r="K428" s="117">
        <v>1100017</v>
      </c>
      <c r="L428" s="118" t="s">
        <v>136</v>
      </c>
      <c r="M428" s="118" t="s">
        <v>137</v>
      </c>
      <c r="N428" s="118" t="s">
        <v>146</v>
      </c>
      <c r="O428" s="118" t="s">
        <v>45</v>
      </c>
      <c r="U428" s="118">
        <v>2000010</v>
      </c>
      <c r="V428" s="118" t="s">
        <v>181</v>
      </c>
      <c r="W428" s="118" t="s">
        <v>346</v>
      </c>
      <c r="X428" s="118">
        <v>1</v>
      </c>
      <c r="Y428" s="118">
        <v>15</v>
      </c>
      <c r="Z428" s="121">
        <v>3.37</v>
      </c>
      <c r="AA428" s="118">
        <v>18.37</v>
      </c>
      <c r="AB428" s="117" t="s">
        <v>141</v>
      </c>
      <c r="AC428" s="117">
        <v>31.695499999999999</v>
      </c>
      <c r="AD428" s="118">
        <v>475.43</v>
      </c>
      <c r="AE428" s="118">
        <v>106.81</v>
      </c>
      <c r="AF428" s="118">
        <v>582.25</v>
      </c>
    </row>
    <row r="429" spans="1:32">
      <c r="A429" s="117">
        <v>469010</v>
      </c>
      <c r="B429" s="117">
        <v>419003988</v>
      </c>
      <c r="D429" s="117">
        <v>430157433</v>
      </c>
      <c r="E429" s="117" t="s">
        <v>337</v>
      </c>
      <c r="F429" s="117" t="s">
        <v>135</v>
      </c>
      <c r="G429" s="117">
        <v>222005516</v>
      </c>
      <c r="H429" s="117">
        <v>310247367</v>
      </c>
      <c r="I429" s="117">
        <v>1200555</v>
      </c>
      <c r="J429" s="117">
        <v>1300197</v>
      </c>
      <c r="K429" s="117">
        <v>1100017</v>
      </c>
      <c r="L429" s="118" t="s">
        <v>136</v>
      </c>
      <c r="M429" s="118" t="s">
        <v>137</v>
      </c>
      <c r="N429" s="118" t="s">
        <v>146</v>
      </c>
      <c r="O429" s="118" t="s">
        <v>45</v>
      </c>
      <c r="U429" s="118">
        <v>2000010</v>
      </c>
      <c r="V429" s="118" t="s">
        <v>181</v>
      </c>
      <c r="W429" s="118" t="s">
        <v>319</v>
      </c>
      <c r="X429" s="118">
        <v>3</v>
      </c>
      <c r="Y429" s="118">
        <v>60</v>
      </c>
      <c r="Z429" s="121">
        <v>10.08</v>
      </c>
      <c r="AA429" s="118">
        <v>70.08</v>
      </c>
      <c r="AB429" s="117" t="s">
        <v>141</v>
      </c>
      <c r="AC429" s="117">
        <v>31.695499999999999</v>
      </c>
      <c r="AD429" s="119">
        <v>1901.73</v>
      </c>
      <c r="AE429" s="118">
        <v>319.49</v>
      </c>
      <c r="AF429" s="119">
        <v>2221.2199999999998</v>
      </c>
    </row>
    <row r="430" spans="1:32">
      <c r="A430" s="117">
        <v>469010</v>
      </c>
      <c r="B430" s="117">
        <v>419003988</v>
      </c>
      <c r="D430" s="117">
        <v>430157433</v>
      </c>
      <c r="E430" s="117" t="s">
        <v>337</v>
      </c>
      <c r="F430" s="117" t="s">
        <v>135</v>
      </c>
      <c r="G430" s="117">
        <v>222005540</v>
      </c>
      <c r="H430" s="117">
        <v>310247368</v>
      </c>
      <c r="I430" s="117">
        <v>1200555</v>
      </c>
      <c r="J430" s="117">
        <v>1300197</v>
      </c>
      <c r="K430" s="117">
        <v>1100017</v>
      </c>
      <c r="L430" s="118" t="s">
        <v>136</v>
      </c>
      <c r="M430" s="118" t="s">
        <v>137</v>
      </c>
      <c r="N430" s="118" t="s">
        <v>146</v>
      </c>
      <c r="O430" s="118" t="s">
        <v>45</v>
      </c>
      <c r="U430" s="118">
        <v>2000010</v>
      </c>
      <c r="V430" s="118" t="s">
        <v>181</v>
      </c>
      <c r="W430" s="118" t="s">
        <v>321</v>
      </c>
      <c r="X430" s="118">
        <v>2</v>
      </c>
      <c r="Y430" s="118">
        <v>30</v>
      </c>
      <c r="Z430" s="121">
        <v>6.74</v>
      </c>
      <c r="AA430" s="118">
        <v>36.74</v>
      </c>
      <c r="AB430" s="117" t="s">
        <v>141</v>
      </c>
      <c r="AC430" s="117">
        <v>31.695499999999999</v>
      </c>
      <c r="AD430" s="118">
        <v>950.87</v>
      </c>
      <c r="AE430" s="118">
        <v>213.63</v>
      </c>
      <c r="AF430" s="119">
        <v>1164.49</v>
      </c>
    </row>
    <row r="431" spans="1:32">
      <c r="A431" s="117">
        <v>469010</v>
      </c>
      <c r="B431" s="117">
        <v>419003988</v>
      </c>
      <c r="D431" s="117">
        <v>430157433</v>
      </c>
      <c r="E431" s="117" t="s">
        <v>337</v>
      </c>
      <c r="F431" s="117" t="s">
        <v>135</v>
      </c>
      <c r="G431" s="117">
        <v>222005544</v>
      </c>
      <c r="H431" s="117">
        <v>310247369</v>
      </c>
      <c r="I431" s="117">
        <v>1200555</v>
      </c>
      <c r="J431" s="117">
        <v>1300197</v>
      </c>
      <c r="K431" s="117">
        <v>1100017</v>
      </c>
      <c r="L431" s="118" t="s">
        <v>136</v>
      </c>
      <c r="M431" s="118" t="s">
        <v>137</v>
      </c>
      <c r="N431" s="118" t="s">
        <v>146</v>
      </c>
      <c r="O431" s="118" t="s">
        <v>45</v>
      </c>
      <c r="U431" s="118">
        <v>2000010</v>
      </c>
      <c r="V431" s="118" t="s">
        <v>181</v>
      </c>
      <c r="W431" s="118" t="s">
        <v>347</v>
      </c>
      <c r="X431" s="118">
        <v>2</v>
      </c>
      <c r="Y431" s="118">
        <v>38</v>
      </c>
      <c r="Z431" s="121">
        <v>6.74</v>
      </c>
      <c r="AA431" s="118">
        <v>44.74</v>
      </c>
      <c r="AB431" s="117" t="s">
        <v>141</v>
      </c>
      <c r="AC431" s="117">
        <v>31.695499999999999</v>
      </c>
      <c r="AD431" s="119">
        <v>1204.43</v>
      </c>
      <c r="AE431" s="118">
        <v>213.63</v>
      </c>
      <c r="AF431" s="119">
        <v>1418.06</v>
      </c>
    </row>
    <row r="432" spans="1:32">
      <c r="A432" s="117">
        <v>469010</v>
      </c>
      <c r="B432" s="117">
        <v>419003988</v>
      </c>
      <c r="D432" s="117">
        <v>430157433</v>
      </c>
      <c r="E432" s="117" t="s">
        <v>337</v>
      </c>
      <c r="F432" s="117" t="s">
        <v>135</v>
      </c>
      <c r="G432" s="117">
        <v>222005547</v>
      </c>
      <c r="H432" s="117">
        <v>310247370</v>
      </c>
      <c r="I432" s="117">
        <v>1200555</v>
      </c>
      <c r="J432" s="117">
        <v>1300197</v>
      </c>
      <c r="K432" s="117">
        <v>1100017</v>
      </c>
      <c r="L432" s="118" t="s">
        <v>136</v>
      </c>
      <c r="M432" s="118" t="s">
        <v>137</v>
      </c>
      <c r="N432" s="118" t="s">
        <v>146</v>
      </c>
      <c r="O432" s="118" t="s">
        <v>45</v>
      </c>
      <c r="U432" s="118">
        <v>2000010</v>
      </c>
      <c r="V432" s="118" t="s">
        <v>181</v>
      </c>
      <c r="W432" s="118" t="s">
        <v>347</v>
      </c>
      <c r="X432" s="118">
        <v>1</v>
      </c>
      <c r="Y432" s="118">
        <v>19</v>
      </c>
      <c r="Z432" s="121">
        <v>3.37</v>
      </c>
      <c r="AA432" s="118">
        <v>22.37</v>
      </c>
      <c r="AB432" s="117" t="s">
        <v>141</v>
      </c>
      <c r="AC432" s="117">
        <v>31.695499999999999</v>
      </c>
      <c r="AD432" s="118">
        <v>602.21</v>
      </c>
      <c r="AE432" s="118">
        <v>106.81</v>
      </c>
      <c r="AF432" s="118">
        <v>709.03</v>
      </c>
    </row>
    <row r="433" spans="1:32">
      <c r="A433" s="117">
        <v>469010</v>
      </c>
      <c r="B433" s="117">
        <v>419003988</v>
      </c>
      <c r="D433" s="117">
        <v>430157433</v>
      </c>
      <c r="E433" s="117" t="s">
        <v>337</v>
      </c>
      <c r="F433" s="117" t="s">
        <v>135</v>
      </c>
      <c r="G433" s="117">
        <v>222005643</v>
      </c>
      <c r="H433" s="117">
        <v>310247371</v>
      </c>
      <c r="I433" s="117">
        <v>1200555</v>
      </c>
      <c r="J433" s="117">
        <v>1300197</v>
      </c>
      <c r="K433" s="117">
        <v>1100017</v>
      </c>
      <c r="L433" s="118" t="s">
        <v>136</v>
      </c>
      <c r="M433" s="118" t="s">
        <v>137</v>
      </c>
      <c r="N433" s="118" t="s">
        <v>146</v>
      </c>
      <c r="O433" s="118" t="s">
        <v>45</v>
      </c>
      <c r="U433" s="118">
        <v>2000010</v>
      </c>
      <c r="V433" s="118" t="s">
        <v>181</v>
      </c>
      <c r="W433" s="118" t="s">
        <v>335</v>
      </c>
      <c r="X433" s="118">
        <v>6</v>
      </c>
      <c r="Y433" s="118">
        <v>90</v>
      </c>
      <c r="Z433" s="121">
        <v>20.22</v>
      </c>
      <c r="AA433" s="118">
        <v>110.22</v>
      </c>
      <c r="AB433" s="117" t="s">
        <v>141</v>
      </c>
      <c r="AC433" s="117">
        <v>31.695499999999999</v>
      </c>
      <c r="AD433" s="119">
        <v>2852.6</v>
      </c>
      <c r="AE433" s="118">
        <v>640.88</v>
      </c>
      <c r="AF433" s="119">
        <v>3493.48</v>
      </c>
    </row>
    <row r="434" spans="1:32">
      <c r="A434" s="117">
        <v>469010</v>
      </c>
      <c r="B434" s="117">
        <v>419003988</v>
      </c>
      <c r="D434" s="117">
        <v>430157433</v>
      </c>
      <c r="E434" s="117" t="s">
        <v>337</v>
      </c>
      <c r="F434" s="117" t="s">
        <v>135</v>
      </c>
      <c r="G434" s="117">
        <v>222005644</v>
      </c>
      <c r="H434" s="117">
        <v>310247372</v>
      </c>
      <c r="I434" s="117">
        <v>1200555</v>
      </c>
      <c r="J434" s="117">
        <v>1300197</v>
      </c>
      <c r="K434" s="117">
        <v>1100017</v>
      </c>
      <c r="L434" s="118" t="s">
        <v>136</v>
      </c>
      <c r="M434" s="118" t="s">
        <v>137</v>
      </c>
      <c r="N434" s="118" t="s">
        <v>146</v>
      </c>
      <c r="O434" s="118" t="s">
        <v>45</v>
      </c>
      <c r="U434" s="118">
        <v>2000010</v>
      </c>
      <c r="V434" s="118" t="s">
        <v>181</v>
      </c>
      <c r="W434" s="118" t="s">
        <v>334</v>
      </c>
      <c r="X434" s="118">
        <v>1</v>
      </c>
      <c r="Y434" s="118">
        <v>15</v>
      </c>
      <c r="Z434" s="121">
        <v>3.37</v>
      </c>
      <c r="AA434" s="118">
        <v>18.37</v>
      </c>
      <c r="AB434" s="117" t="s">
        <v>141</v>
      </c>
      <c r="AC434" s="117">
        <v>31.695499999999999</v>
      </c>
      <c r="AD434" s="118">
        <v>475.43</v>
      </c>
      <c r="AE434" s="118">
        <v>106.81</v>
      </c>
      <c r="AF434" s="118">
        <v>582.25</v>
      </c>
    </row>
    <row r="435" spans="1:32">
      <c r="A435" s="117">
        <v>469010</v>
      </c>
      <c r="B435" s="117">
        <v>419003988</v>
      </c>
      <c r="D435" s="117">
        <v>430157433</v>
      </c>
      <c r="E435" s="117" t="s">
        <v>337</v>
      </c>
      <c r="F435" s="117" t="s">
        <v>135</v>
      </c>
      <c r="G435" s="117">
        <v>222005645</v>
      </c>
      <c r="H435" s="117">
        <v>310247373</v>
      </c>
      <c r="I435" s="117">
        <v>1200555</v>
      </c>
      <c r="J435" s="117">
        <v>1300197</v>
      </c>
      <c r="K435" s="117">
        <v>1100017</v>
      </c>
      <c r="L435" s="118" t="s">
        <v>136</v>
      </c>
      <c r="M435" s="118" t="s">
        <v>137</v>
      </c>
      <c r="N435" s="118" t="s">
        <v>146</v>
      </c>
      <c r="O435" s="118" t="s">
        <v>45</v>
      </c>
      <c r="U435" s="118">
        <v>2000010</v>
      </c>
      <c r="V435" s="118" t="s">
        <v>181</v>
      </c>
      <c r="W435" s="118" t="s">
        <v>321</v>
      </c>
      <c r="X435" s="118">
        <v>1</v>
      </c>
      <c r="Y435" s="118">
        <v>15</v>
      </c>
      <c r="Z435" s="121">
        <v>3.37</v>
      </c>
      <c r="AA435" s="118">
        <v>18.37</v>
      </c>
      <c r="AB435" s="117" t="s">
        <v>141</v>
      </c>
      <c r="AC435" s="117">
        <v>31.695499999999999</v>
      </c>
      <c r="AD435" s="118">
        <v>475.43</v>
      </c>
      <c r="AE435" s="118">
        <v>106.81</v>
      </c>
      <c r="AF435" s="118">
        <v>582.25</v>
      </c>
    </row>
    <row r="436" spans="1:32">
      <c r="A436" s="117">
        <v>469010</v>
      </c>
      <c r="B436" s="117">
        <v>419003988</v>
      </c>
      <c r="D436" s="117">
        <v>430157433</v>
      </c>
      <c r="E436" s="117" t="s">
        <v>337</v>
      </c>
      <c r="F436" s="117" t="s">
        <v>135</v>
      </c>
      <c r="G436" s="117">
        <v>222005652</v>
      </c>
      <c r="H436" s="117">
        <v>310247374</v>
      </c>
      <c r="I436" s="117">
        <v>1200555</v>
      </c>
      <c r="J436" s="117">
        <v>1300197</v>
      </c>
      <c r="K436" s="117">
        <v>1100017</v>
      </c>
      <c r="L436" s="118" t="s">
        <v>136</v>
      </c>
      <c r="M436" s="118" t="s">
        <v>137</v>
      </c>
      <c r="N436" s="118" t="s">
        <v>146</v>
      </c>
      <c r="O436" s="118" t="s">
        <v>45</v>
      </c>
      <c r="U436" s="118">
        <v>2000010</v>
      </c>
      <c r="V436" s="118" t="s">
        <v>181</v>
      </c>
      <c r="W436" s="118" t="s">
        <v>347</v>
      </c>
      <c r="X436" s="118">
        <v>2</v>
      </c>
      <c r="Y436" s="118">
        <v>38</v>
      </c>
      <c r="Z436" s="121">
        <v>6.74</v>
      </c>
      <c r="AA436" s="118">
        <v>44.74</v>
      </c>
      <c r="AB436" s="117" t="s">
        <v>141</v>
      </c>
      <c r="AC436" s="117">
        <v>31.695499999999999</v>
      </c>
      <c r="AD436" s="119">
        <v>1204.43</v>
      </c>
      <c r="AE436" s="118">
        <v>213.63</v>
      </c>
      <c r="AF436" s="119">
        <v>1418.06</v>
      </c>
    </row>
    <row r="437" spans="1:32">
      <c r="A437" s="117">
        <v>469010</v>
      </c>
      <c r="B437" s="117">
        <v>419003988</v>
      </c>
      <c r="D437" s="117">
        <v>430157433</v>
      </c>
      <c r="E437" s="117" t="s">
        <v>337</v>
      </c>
      <c r="F437" s="117" t="s">
        <v>135</v>
      </c>
      <c r="G437" s="117">
        <v>222005654</v>
      </c>
      <c r="H437" s="117">
        <v>310247375</v>
      </c>
      <c r="I437" s="117">
        <v>1200555</v>
      </c>
      <c r="J437" s="117">
        <v>1300197</v>
      </c>
      <c r="K437" s="117">
        <v>1100017</v>
      </c>
      <c r="L437" s="118" t="s">
        <v>136</v>
      </c>
      <c r="M437" s="118" t="s">
        <v>137</v>
      </c>
      <c r="N437" s="118" t="s">
        <v>146</v>
      </c>
      <c r="O437" s="118" t="s">
        <v>45</v>
      </c>
      <c r="U437" s="118">
        <v>2000010</v>
      </c>
      <c r="V437" s="118" t="s">
        <v>181</v>
      </c>
      <c r="W437" s="118" t="s">
        <v>347</v>
      </c>
      <c r="X437" s="118">
        <v>1</v>
      </c>
      <c r="Y437" s="118">
        <v>19</v>
      </c>
      <c r="Z437" s="121">
        <v>3.37</v>
      </c>
      <c r="AA437" s="118">
        <v>22.37</v>
      </c>
      <c r="AB437" s="117" t="s">
        <v>141</v>
      </c>
      <c r="AC437" s="117">
        <v>31.695499999999999</v>
      </c>
      <c r="AD437" s="118">
        <v>602.21</v>
      </c>
      <c r="AE437" s="118">
        <v>106.81</v>
      </c>
      <c r="AF437" s="118">
        <v>709.03</v>
      </c>
    </row>
    <row r="438" spans="1:32">
      <c r="A438" s="117">
        <v>469010</v>
      </c>
      <c r="B438" s="117">
        <v>419003994</v>
      </c>
      <c r="D438" s="117">
        <v>430157806</v>
      </c>
      <c r="E438" s="117" t="s">
        <v>348</v>
      </c>
      <c r="F438" s="117" t="s">
        <v>135</v>
      </c>
      <c r="G438" s="117">
        <v>222005033</v>
      </c>
      <c r="H438" s="117">
        <v>310247894</v>
      </c>
      <c r="I438" s="117">
        <v>1200601</v>
      </c>
      <c r="J438" s="117">
        <v>1300197</v>
      </c>
      <c r="K438" s="117">
        <v>1100017</v>
      </c>
      <c r="L438" s="118" t="s">
        <v>169</v>
      </c>
      <c r="M438" s="118" t="s">
        <v>137</v>
      </c>
      <c r="N438" s="118" t="s">
        <v>146</v>
      </c>
      <c r="O438" s="118" t="s">
        <v>45</v>
      </c>
      <c r="U438" s="118">
        <v>5000587</v>
      </c>
      <c r="V438" s="118" t="s">
        <v>163</v>
      </c>
      <c r="W438" s="118" t="s">
        <v>349</v>
      </c>
      <c r="X438" s="118">
        <v>1</v>
      </c>
      <c r="Y438" s="118">
        <v>61</v>
      </c>
      <c r="Z438" s="121">
        <v>3.37</v>
      </c>
      <c r="AA438" s="118">
        <v>64.37</v>
      </c>
      <c r="AB438" s="117" t="s">
        <v>141</v>
      </c>
      <c r="AC438" s="117">
        <v>31.865100000000002</v>
      </c>
      <c r="AD438" s="119">
        <v>1943.77</v>
      </c>
      <c r="AE438" s="118">
        <v>107.39</v>
      </c>
      <c r="AF438" s="119">
        <v>2051.16</v>
      </c>
    </row>
    <row r="439" spans="1:32">
      <c r="A439" s="117">
        <v>469010</v>
      </c>
      <c r="B439" s="117">
        <v>419003994</v>
      </c>
      <c r="D439" s="117">
        <v>430157806</v>
      </c>
      <c r="E439" s="117" t="s">
        <v>348</v>
      </c>
      <c r="F439" s="117" t="s">
        <v>135</v>
      </c>
      <c r="G439" s="117">
        <v>222005324</v>
      </c>
      <c r="H439" s="117">
        <v>310247895</v>
      </c>
      <c r="I439" s="117">
        <v>1200601</v>
      </c>
      <c r="J439" s="117">
        <v>1300197</v>
      </c>
      <c r="K439" s="117">
        <v>1100017</v>
      </c>
      <c r="L439" s="118" t="s">
        <v>169</v>
      </c>
      <c r="M439" s="118" t="s">
        <v>137</v>
      </c>
      <c r="N439" s="118" t="s">
        <v>146</v>
      </c>
      <c r="O439" s="118" t="s">
        <v>45</v>
      </c>
      <c r="U439" s="118">
        <v>5000587</v>
      </c>
      <c r="V439" s="118" t="s">
        <v>163</v>
      </c>
      <c r="W439" s="118" t="s">
        <v>350</v>
      </c>
      <c r="X439" s="118">
        <v>1</v>
      </c>
      <c r="Y439" s="118">
        <v>112</v>
      </c>
      <c r="Z439" s="121">
        <v>38.18</v>
      </c>
      <c r="AA439" s="118">
        <v>150.18</v>
      </c>
      <c r="AB439" s="117" t="s">
        <v>141</v>
      </c>
      <c r="AC439" s="117">
        <v>31.865100000000002</v>
      </c>
      <c r="AD439" s="119">
        <v>3568.89</v>
      </c>
      <c r="AE439" s="119">
        <v>1216.6099999999999</v>
      </c>
      <c r="AF439" s="119">
        <v>4785.5</v>
      </c>
    </row>
    <row r="440" spans="1:32">
      <c r="A440" s="117">
        <v>469010</v>
      </c>
      <c r="B440" s="117">
        <v>419003994</v>
      </c>
      <c r="D440" s="117">
        <v>430157806</v>
      </c>
      <c r="E440" s="117" t="s">
        <v>348</v>
      </c>
      <c r="F440" s="117" t="s">
        <v>135</v>
      </c>
      <c r="G440" s="117">
        <v>222005327</v>
      </c>
      <c r="H440" s="117">
        <v>310247896</v>
      </c>
      <c r="I440" s="117">
        <v>1200601</v>
      </c>
      <c r="J440" s="117">
        <v>1300197</v>
      </c>
      <c r="K440" s="117">
        <v>1100017</v>
      </c>
      <c r="L440" s="118" t="s">
        <v>169</v>
      </c>
      <c r="M440" s="118" t="s">
        <v>137</v>
      </c>
      <c r="N440" s="118" t="s">
        <v>146</v>
      </c>
      <c r="O440" s="118" t="s">
        <v>45</v>
      </c>
      <c r="U440" s="118">
        <v>5000587</v>
      </c>
      <c r="V440" s="118" t="s">
        <v>163</v>
      </c>
      <c r="W440" s="118" t="s">
        <v>351</v>
      </c>
      <c r="X440" s="118">
        <v>1</v>
      </c>
      <c r="Y440" s="118">
        <v>29</v>
      </c>
      <c r="Z440" s="121">
        <v>3.25</v>
      </c>
      <c r="AA440" s="118">
        <v>32.25</v>
      </c>
      <c r="AB440" s="117" t="s">
        <v>141</v>
      </c>
      <c r="AC440" s="117">
        <v>31.865100000000002</v>
      </c>
      <c r="AD440" s="118">
        <v>924.09</v>
      </c>
      <c r="AE440" s="118">
        <v>103.56</v>
      </c>
      <c r="AF440" s="119">
        <v>1027.6500000000001</v>
      </c>
    </row>
    <row r="441" spans="1:32">
      <c r="A441" s="117">
        <v>469010</v>
      </c>
      <c r="B441" s="117">
        <v>419003994</v>
      </c>
      <c r="D441" s="117">
        <v>430157806</v>
      </c>
      <c r="E441" s="117" t="s">
        <v>348</v>
      </c>
      <c r="F441" s="117" t="s">
        <v>135</v>
      </c>
      <c r="G441" s="117">
        <v>222005328</v>
      </c>
      <c r="H441" s="117">
        <v>310247897</v>
      </c>
      <c r="I441" s="117">
        <v>1200601</v>
      </c>
      <c r="J441" s="117">
        <v>1300197</v>
      </c>
      <c r="K441" s="117">
        <v>1100017</v>
      </c>
      <c r="L441" s="118" t="s">
        <v>169</v>
      </c>
      <c r="M441" s="118" t="s">
        <v>137</v>
      </c>
      <c r="N441" s="118" t="s">
        <v>146</v>
      </c>
      <c r="O441" s="118" t="s">
        <v>45</v>
      </c>
      <c r="U441" s="118">
        <v>5000587</v>
      </c>
      <c r="V441" s="118" t="s">
        <v>163</v>
      </c>
      <c r="W441" s="118" t="s">
        <v>351</v>
      </c>
      <c r="X441" s="118">
        <v>3</v>
      </c>
      <c r="Y441" s="118">
        <v>87</v>
      </c>
      <c r="Z441" s="121">
        <v>9.75</v>
      </c>
      <c r="AA441" s="118">
        <v>96.75</v>
      </c>
      <c r="AB441" s="117" t="s">
        <v>141</v>
      </c>
      <c r="AC441" s="117">
        <v>31.865100000000002</v>
      </c>
      <c r="AD441" s="119">
        <v>2772.26</v>
      </c>
      <c r="AE441" s="118">
        <v>310.68</v>
      </c>
      <c r="AF441" s="119">
        <v>3082.95</v>
      </c>
    </row>
    <row r="442" spans="1:32">
      <c r="A442" s="117">
        <v>469010</v>
      </c>
      <c r="B442" s="117">
        <v>419003994</v>
      </c>
      <c r="D442" s="117">
        <v>430157806</v>
      </c>
      <c r="E442" s="117" t="s">
        <v>348</v>
      </c>
      <c r="F442" s="117" t="s">
        <v>135</v>
      </c>
      <c r="G442" s="117">
        <v>222005432</v>
      </c>
      <c r="H442" s="117">
        <v>310247898</v>
      </c>
      <c r="I442" s="117">
        <v>1200601</v>
      </c>
      <c r="J442" s="117">
        <v>1300197</v>
      </c>
      <c r="K442" s="117">
        <v>1100017</v>
      </c>
      <c r="L442" s="118" t="s">
        <v>169</v>
      </c>
      <c r="M442" s="118" t="s">
        <v>137</v>
      </c>
      <c r="N442" s="118" t="s">
        <v>146</v>
      </c>
      <c r="O442" s="118" t="s">
        <v>45</v>
      </c>
      <c r="U442" s="118">
        <v>5000587</v>
      </c>
      <c r="V442" s="118" t="s">
        <v>163</v>
      </c>
      <c r="W442" s="118" t="s">
        <v>352</v>
      </c>
      <c r="X442" s="118">
        <v>1</v>
      </c>
      <c r="Y442" s="118">
        <v>47</v>
      </c>
      <c r="Z442" s="121">
        <v>23.13</v>
      </c>
      <c r="AA442" s="118">
        <v>70.13</v>
      </c>
      <c r="AB442" s="117" t="s">
        <v>141</v>
      </c>
      <c r="AC442" s="117">
        <v>31.865100000000002</v>
      </c>
      <c r="AD442" s="119">
        <v>1497.66</v>
      </c>
      <c r="AE442" s="118">
        <v>737.04</v>
      </c>
      <c r="AF442" s="119">
        <v>2234.6999999999998</v>
      </c>
    </row>
    <row r="443" spans="1:32">
      <c r="A443" s="117">
        <v>469010</v>
      </c>
      <c r="B443" s="117">
        <v>419003994</v>
      </c>
      <c r="D443" s="117">
        <v>430157806</v>
      </c>
      <c r="E443" s="117" t="s">
        <v>348</v>
      </c>
      <c r="F443" s="117" t="s">
        <v>135</v>
      </c>
      <c r="G443" s="117">
        <v>222005486</v>
      </c>
      <c r="H443" s="117">
        <v>310247899</v>
      </c>
      <c r="I443" s="117">
        <v>1200601</v>
      </c>
      <c r="J443" s="117">
        <v>1300197</v>
      </c>
      <c r="K443" s="117">
        <v>1100017</v>
      </c>
      <c r="L443" s="118" t="s">
        <v>169</v>
      </c>
      <c r="M443" s="118" t="s">
        <v>137</v>
      </c>
      <c r="N443" s="118" t="s">
        <v>146</v>
      </c>
      <c r="O443" s="118" t="s">
        <v>45</v>
      </c>
      <c r="U443" s="118">
        <v>5000587</v>
      </c>
      <c r="V443" s="118" t="s">
        <v>163</v>
      </c>
      <c r="W443" s="118" t="s">
        <v>314</v>
      </c>
      <c r="X443" s="118">
        <v>9</v>
      </c>
      <c r="Y443" s="118">
        <v>594</v>
      </c>
      <c r="Z443" s="121">
        <v>30.33</v>
      </c>
      <c r="AA443" s="118">
        <v>624.33000000000004</v>
      </c>
      <c r="AB443" s="117" t="s">
        <v>141</v>
      </c>
      <c r="AC443" s="117">
        <v>31.865100000000002</v>
      </c>
      <c r="AD443" s="119">
        <v>18927.87</v>
      </c>
      <c r="AE443" s="118">
        <v>966.47</v>
      </c>
      <c r="AF443" s="119">
        <v>19894.34</v>
      </c>
    </row>
    <row r="444" spans="1:32">
      <c r="A444" s="117">
        <v>469010</v>
      </c>
      <c r="B444" s="117">
        <v>419003994</v>
      </c>
      <c r="D444" s="117">
        <v>430157806</v>
      </c>
      <c r="E444" s="117" t="s">
        <v>348</v>
      </c>
      <c r="F444" s="117" t="s">
        <v>135</v>
      </c>
      <c r="G444" s="117">
        <v>222005734</v>
      </c>
      <c r="H444" s="117">
        <v>310247901</v>
      </c>
      <c r="I444" s="117">
        <v>1200601</v>
      </c>
      <c r="J444" s="117">
        <v>1300197</v>
      </c>
      <c r="K444" s="117">
        <v>1100017</v>
      </c>
      <c r="L444" s="118" t="s">
        <v>169</v>
      </c>
      <c r="M444" s="118" t="s">
        <v>137</v>
      </c>
      <c r="N444" s="118" t="s">
        <v>146</v>
      </c>
      <c r="O444" s="118" t="s">
        <v>45</v>
      </c>
      <c r="U444" s="118">
        <v>5000587</v>
      </c>
      <c r="V444" s="118" t="s">
        <v>163</v>
      </c>
      <c r="W444" s="118" t="s">
        <v>347</v>
      </c>
      <c r="X444" s="118">
        <v>1</v>
      </c>
      <c r="Y444" s="118">
        <v>19</v>
      </c>
      <c r="Z444" s="121">
        <v>3.37</v>
      </c>
      <c r="AA444" s="118">
        <v>22.37</v>
      </c>
      <c r="AB444" s="117" t="s">
        <v>141</v>
      </c>
      <c r="AC444" s="117">
        <v>31.865100000000002</v>
      </c>
      <c r="AD444" s="118">
        <v>605.44000000000005</v>
      </c>
      <c r="AE444" s="118">
        <v>107.39</v>
      </c>
      <c r="AF444" s="118">
        <v>712.82</v>
      </c>
    </row>
    <row r="445" spans="1:32">
      <c r="A445" s="117">
        <v>469010</v>
      </c>
      <c r="B445" s="117">
        <v>419003994</v>
      </c>
      <c r="D445" s="117">
        <v>430157806</v>
      </c>
      <c r="E445" s="117" t="s">
        <v>348</v>
      </c>
      <c r="F445" s="117" t="s">
        <v>135</v>
      </c>
      <c r="G445" s="117">
        <v>222005736</v>
      </c>
      <c r="H445" s="117">
        <v>310247902</v>
      </c>
      <c r="I445" s="117">
        <v>1200601</v>
      </c>
      <c r="J445" s="117">
        <v>1300197</v>
      </c>
      <c r="K445" s="117">
        <v>1100017</v>
      </c>
      <c r="L445" s="118" t="s">
        <v>169</v>
      </c>
      <c r="M445" s="118" t="s">
        <v>137</v>
      </c>
      <c r="N445" s="118" t="s">
        <v>146</v>
      </c>
      <c r="O445" s="118" t="s">
        <v>45</v>
      </c>
      <c r="U445" s="118">
        <v>5000587</v>
      </c>
      <c r="V445" s="118" t="s">
        <v>163</v>
      </c>
      <c r="W445" s="118" t="s">
        <v>338</v>
      </c>
      <c r="X445" s="118">
        <v>1</v>
      </c>
      <c r="Y445" s="118">
        <v>19</v>
      </c>
      <c r="Z445" s="121">
        <v>3.37</v>
      </c>
      <c r="AA445" s="118">
        <v>22.37</v>
      </c>
      <c r="AB445" s="117" t="s">
        <v>141</v>
      </c>
      <c r="AC445" s="117">
        <v>31.865100000000002</v>
      </c>
      <c r="AD445" s="118">
        <v>605.44000000000005</v>
      </c>
      <c r="AE445" s="118">
        <v>107.39</v>
      </c>
      <c r="AF445" s="118">
        <v>712.82</v>
      </c>
    </row>
    <row r="446" spans="1:32">
      <c r="A446" s="117">
        <v>469010</v>
      </c>
      <c r="B446" s="117">
        <v>419003995</v>
      </c>
      <c r="D446" s="117">
        <v>430157807</v>
      </c>
      <c r="E446" s="117" t="s">
        <v>348</v>
      </c>
      <c r="F446" s="117" t="s">
        <v>135</v>
      </c>
      <c r="G446" s="117">
        <v>222005533</v>
      </c>
      <c r="H446" s="117">
        <v>310247900</v>
      </c>
      <c r="I446" s="117">
        <v>1200600</v>
      </c>
      <c r="J446" s="117">
        <v>1300197</v>
      </c>
      <c r="K446" s="117">
        <v>1100017</v>
      </c>
      <c r="L446" s="118" t="s">
        <v>169</v>
      </c>
      <c r="M446" s="118" t="s">
        <v>137</v>
      </c>
      <c r="N446" s="118" t="s">
        <v>146</v>
      </c>
      <c r="O446" s="118" t="s">
        <v>45</v>
      </c>
      <c r="U446" s="118">
        <v>5000587</v>
      </c>
      <c r="V446" s="118" t="s">
        <v>163</v>
      </c>
      <c r="W446" s="118" t="s">
        <v>339</v>
      </c>
      <c r="X446" s="119">
        <v>1728</v>
      </c>
      <c r="Y446" s="119">
        <v>34560</v>
      </c>
      <c r="Z446" s="120">
        <v>5823.36</v>
      </c>
      <c r="AA446" s="119">
        <v>40383.360000000001</v>
      </c>
      <c r="AB446" s="117" t="s">
        <v>141</v>
      </c>
      <c r="AC446" s="117">
        <v>31.865100000000002</v>
      </c>
      <c r="AD446" s="119">
        <v>1101257.8600000001</v>
      </c>
      <c r="AE446" s="119">
        <v>185561.95</v>
      </c>
      <c r="AF446" s="119">
        <v>1286819.8</v>
      </c>
    </row>
    <row r="447" spans="1:32">
      <c r="A447" s="117">
        <v>469010</v>
      </c>
      <c r="B447" s="117">
        <v>419003996</v>
      </c>
      <c r="D447" s="117">
        <v>430157812</v>
      </c>
      <c r="E447" s="117" t="s">
        <v>348</v>
      </c>
      <c r="F447" s="117" t="s">
        <v>135</v>
      </c>
      <c r="G447" s="117">
        <v>222005372</v>
      </c>
      <c r="H447" s="117">
        <v>310247904</v>
      </c>
      <c r="I447" s="117">
        <v>1200504</v>
      </c>
      <c r="J447" s="117">
        <v>1300197</v>
      </c>
      <c r="K447" s="117">
        <v>1100017</v>
      </c>
      <c r="L447" s="118" t="s">
        <v>145</v>
      </c>
      <c r="M447" s="118" t="s">
        <v>137</v>
      </c>
      <c r="N447" s="118" t="s">
        <v>146</v>
      </c>
      <c r="O447" s="118" t="s">
        <v>45</v>
      </c>
      <c r="U447" s="118">
        <v>5000587</v>
      </c>
      <c r="V447" s="118" t="s">
        <v>163</v>
      </c>
      <c r="W447" s="118" t="s">
        <v>351</v>
      </c>
      <c r="X447" s="118">
        <v>4</v>
      </c>
      <c r="Y447" s="118">
        <v>88</v>
      </c>
      <c r="Z447" s="121">
        <v>12.96</v>
      </c>
      <c r="AA447" s="118">
        <v>100.96</v>
      </c>
      <c r="AB447" s="117" t="s">
        <v>141</v>
      </c>
      <c r="AC447" s="117">
        <v>31.865100000000002</v>
      </c>
      <c r="AD447" s="119">
        <v>2804.13</v>
      </c>
      <c r="AE447" s="118">
        <v>412.97</v>
      </c>
      <c r="AF447" s="119">
        <v>3217.1</v>
      </c>
    </row>
    <row r="448" spans="1:32">
      <c r="A448" s="117">
        <v>469010</v>
      </c>
      <c r="B448" s="117">
        <v>419003996</v>
      </c>
      <c r="D448" s="117">
        <v>430157812</v>
      </c>
      <c r="E448" s="117" t="s">
        <v>348</v>
      </c>
      <c r="F448" s="117" t="s">
        <v>135</v>
      </c>
      <c r="G448" s="117">
        <v>222005373</v>
      </c>
      <c r="H448" s="117">
        <v>310247905</v>
      </c>
      <c r="I448" s="117">
        <v>1200504</v>
      </c>
      <c r="J448" s="117">
        <v>1300197</v>
      </c>
      <c r="K448" s="117">
        <v>1100017</v>
      </c>
      <c r="L448" s="118" t="s">
        <v>145</v>
      </c>
      <c r="M448" s="118" t="s">
        <v>137</v>
      </c>
      <c r="N448" s="118" t="s">
        <v>146</v>
      </c>
      <c r="O448" s="118" t="s">
        <v>45</v>
      </c>
      <c r="U448" s="118">
        <v>5000587</v>
      </c>
      <c r="V448" s="118" t="s">
        <v>163</v>
      </c>
      <c r="W448" s="118" t="s">
        <v>353</v>
      </c>
      <c r="X448" s="118">
        <v>2</v>
      </c>
      <c r="Y448" s="118">
        <v>44</v>
      </c>
      <c r="Z448" s="121">
        <v>6.48</v>
      </c>
      <c r="AA448" s="118">
        <v>50.48</v>
      </c>
      <c r="AB448" s="117" t="s">
        <v>141</v>
      </c>
      <c r="AC448" s="117">
        <v>31.865100000000002</v>
      </c>
      <c r="AD448" s="119">
        <v>1402.06</v>
      </c>
      <c r="AE448" s="118">
        <v>206.49</v>
      </c>
      <c r="AF448" s="119">
        <v>1608.55</v>
      </c>
    </row>
    <row r="449" spans="1:32">
      <c r="A449" s="117">
        <v>469010</v>
      </c>
      <c r="B449" s="117">
        <v>419003996</v>
      </c>
      <c r="D449" s="117">
        <v>430157812</v>
      </c>
      <c r="E449" s="117" t="s">
        <v>348</v>
      </c>
      <c r="F449" s="117" t="s">
        <v>135</v>
      </c>
      <c r="G449" s="117">
        <v>222005591</v>
      </c>
      <c r="H449" s="117">
        <v>310247906</v>
      </c>
      <c r="I449" s="117">
        <v>1200504</v>
      </c>
      <c r="J449" s="117">
        <v>1300197</v>
      </c>
      <c r="K449" s="117">
        <v>1100017</v>
      </c>
      <c r="L449" s="118" t="s">
        <v>145</v>
      </c>
      <c r="M449" s="118" t="s">
        <v>137</v>
      </c>
      <c r="N449" s="118" t="s">
        <v>146</v>
      </c>
      <c r="O449" s="118" t="s">
        <v>45</v>
      </c>
      <c r="U449" s="118">
        <v>5000587</v>
      </c>
      <c r="V449" s="118" t="s">
        <v>163</v>
      </c>
      <c r="W449" s="118" t="s">
        <v>319</v>
      </c>
      <c r="X449" s="118">
        <v>2</v>
      </c>
      <c r="Y449" s="118">
        <v>40</v>
      </c>
      <c r="Z449" s="121">
        <v>6.72</v>
      </c>
      <c r="AA449" s="118">
        <v>46.72</v>
      </c>
      <c r="AB449" s="117" t="s">
        <v>141</v>
      </c>
      <c r="AC449" s="117">
        <v>31.865100000000002</v>
      </c>
      <c r="AD449" s="119">
        <v>1274.5999999999999</v>
      </c>
      <c r="AE449" s="118">
        <v>214.13</v>
      </c>
      <c r="AF449" s="119">
        <v>1488.74</v>
      </c>
    </row>
    <row r="450" spans="1:32">
      <c r="A450" s="117">
        <v>469010</v>
      </c>
      <c r="B450" s="117">
        <v>419003996</v>
      </c>
      <c r="D450" s="117">
        <v>430157812</v>
      </c>
      <c r="E450" s="117" t="s">
        <v>348</v>
      </c>
      <c r="F450" s="117" t="s">
        <v>135</v>
      </c>
      <c r="G450" s="117">
        <v>222005374</v>
      </c>
      <c r="H450" s="117">
        <v>310247907</v>
      </c>
      <c r="I450" s="117">
        <v>1200504</v>
      </c>
      <c r="J450" s="117">
        <v>1300197</v>
      </c>
      <c r="K450" s="117">
        <v>1100017</v>
      </c>
      <c r="L450" s="118" t="s">
        <v>145</v>
      </c>
      <c r="M450" s="118" t="s">
        <v>137</v>
      </c>
      <c r="N450" s="118" t="s">
        <v>146</v>
      </c>
      <c r="O450" s="118" t="s">
        <v>45</v>
      </c>
      <c r="U450" s="118">
        <v>5000587</v>
      </c>
      <c r="V450" s="118" t="s">
        <v>163</v>
      </c>
      <c r="W450" s="118" t="s">
        <v>333</v>
      </c>
      <c r="X450" s="118">
        <v>2</v>
      </c>
      <c r="Y450" s="118">
        <v>66</v>
      </c>
      <c r="Z450" s="121">
        <v>6.74</v>
      </c>
      <c r="AA450" s="118">
        <v>72.739999999999995</v>
      </c>
      <c r="AB450" s="117" t="s">
        <v>141</v>
      </c>
      <c r="AC450" s="117">
        <v>31.865100000000002</v>
      </c>
      <c r="AD450" s="119">
        <v>2103.1</v>
      </c>
      <c r="AE450" s="118">
        <v>214.77</v>
      </c>
      <c r="AF450" s="119">
        <v>2317.87</v>
      </c>
    </row>
    <row r="451" spans="1:32">
      <c r="A451" s="117">
        <v>469010</v>
      </c>
      <c r="B451" s="117">
        <v>419003996</v>
      </c>
      <c r="D451" s="117">
        <v>430157812</v>
      </c>
      <c r="E451" s="117" t="s">
        <v>348</v>
      </c>
      <c r="F451" s="117" t="s">
        <v>135</v>
      </c>
      <c r="G451" s="117">
        <v>222005375</v>
      </c>
      <c r="H451" s="117">
        <v>310247908</v>
      </c>
      <c r="I451" s="117">
        <v>1200504</v>
      </c>
      <c r="J451" s="117">
        <v>1300197</v>
      </c>
      <c r="K451" s="117">
        <v>1100017</v>
      </c>
      <c r="L451" s="118" t="s">
        <v>145</v>
      </c>
      <c r="M451" s="118" t="s">
        <v>137</v>
      </c>
      <c r="N451" s="118" t="s">
        <v>146</v>
      </c>
      <c r="O451" s="118" t="s">
        <v>45</v>
      </c>
      <c r="U451" s="118">
        <v>5000587</v>
      </c>
      <c r="V451" s="118" t="s">
        <v>163</v>
      </c>
      <c r="W451" s="118" t="s">
        <v>350</v>
      </c>
      <c r="X451" s="118">
        <v>1</v>
      </c>
      <c r="Y451" s="118">
        <v>104</v>
      </c>
      <c r="Z451" s="121">
        <v>23.13</v>
      </c>
      <c r="AA451" s="118">
        <v>127.13</v>
      </c>
      <c r="AB451" s="117" t="s">
        <v>141</v>
      </c>
      <c r="AC451" s="117">
        <v>31.865100000000002</v>
      </c>
      <c r="AD451" s="119">
        <v>3313.97</v>
      </c>
      <c r="AE451" s="118">
        <v>737.04</v>
      </c>
      <c r="AF451" s="119">
        <v>4051.01</v>
      </c>
    </row>
    <row r="452" spans="1:32">
      <c r="A452" s="117">
        <v>469010</v>
      </c>
      <c r="B452" s="117">
        <v>419003996</v>
      </c>
      <c r="D452" s="117">
        <v>430157812</v>
      </c>
      <c r="E452" s="117" t="s">
        <v>348</v>
      </c>
      <c r="F452" s="117" t="s">
        <v>135</v>
      </c>
      <c r="G452" s="117">
        <v>222005422</v>
      </c>
      <c r="H452" s="117">
        <v>310247909</v>
      </c>
      <c r="I452" s="117">
        <v>1200504</v>
      </c>
      <c r="J452" s="117">
        <v>1300197</v>
      </c>
      <c r="K452" s="117">
        <v>1100017</v>
      </c>
      <c r="L452" s="118" t="s">
        <v>145</v>
      </c>
      <c r="M452" s="118" t="s">
        <v>137</v>
      </c>
      <c r="N452" s="118" t="s">
        <v>146</v>
      </c>
      <c r="O452" s="118" t="s">
        <v>45</v>
      </c>
      <c r="U452" s="118">
        <v>5000587</v>
      </c>
      <c r="V452" s="118" t="s">
        <v>163</v>
      </c>
      <c r="W452" s="118" t="s">
        <v>352</v>
      </c>
      <c r="X452" s="118">
        <v>1</v>
      </c>
      <c r="Y452" s="118">
        <v>104</v>
      </c>
      <c r="Z452" s="121">
        <v>23.13</v>
      </c>
      <c r="AA452" s="118">
        <v>127.13</v>
      </c>
      <c r="AB452" s="117" t="s">
        <v>141</v>
      </c>
      <c r="AC452" s="117">
        <v>31.865100000000002</v>
      </c>
      <c r="AD452" s="119">
        <v>3313.97</v>
      </c>
      <c r="AE452" s="118">
        <v>737.04</v>
      </c>
      <c r="AF452" s="119">
        <v>4051.01</v>
      </c>
    </row>
    <row r="453" spans="1:32">
      <c r="A453" s="117">
        <v>469010</v>
      </c>
      <c r="B453" s="117">
        <v>419003997</v>
      </c>
      <c r="D453" s="117">
        <v>430157814</v>
      </c>
      <c r="E453" s="117" t="s">
        <v>348</v>
      </c>
      <c r="F453" s="117" t="s">
        <v>135</v>
      </c>
      <c r="G453" s="117">
        <v>222005219</v>
      </c>
      <c r="H453" s="117">
        <v>310247903</v>
      </c>
      <c r="I453" s="117">
        <v>1200504</v>
      </c>
      <c r="J453" s="117">
        <v>1300197</v>
      </c>
      <c r="K453" s="117">
        <v>1100017</v>
      </c>
      <c r="L453" s="118" t="s">
        <v>145</v>
      </c>
      <c r="M453" s="118" t="s">
        <v>137</v>
      </c>
      <c r="N453" s="118" t="s">
        <v>146</v>
      </c>
      <c r="O453" s="118" t="s">
        <v>45</v>
      </c>
      <c r="U453" s="118">
        <v>5000587</v>
      </c>
      <c r="V453" s="118" t="s">
        <v>163</v>
      </c>
      <c r="W453" s="118" t="s">
        <v>351</v>
      </c>
      <c r="X453" s="118">
        <v>219</v>
      </c>
      <c r="Y453" s="119">
        <v>19574.22</v>
      </c>
      <c r="Z453" s="121">
        <v>711.75</v>
      </c>
      <c r="AA453" s="119">
        <v>20285.97</v>
      </c>
      <c r="AB453" s="117" t="s">
        <v>141</v>
      </c>
      <c r="AC453" s="117">
        <v>31.865100000000002</v>
      </c>
      <c r="AD453" s="119">
        <v>623734.48</v>
      </c>
      <c r="AE453" s="119">
        <v>22679.98</v>
      </c>
      <c r="AF453" s="119">
        <v>646414.46</v>
      </c>
    </row>
    <row r="454" spans="1:32">
      <c r="A454" s="117">
        <v>469010</v>
      </c>
      <c r="B454" s="117">
        <v>419003998</v>
      </c>
      <c r="D454" s="117">
        <v>430157816</v>
      </c>
      <c r="E454" s="117" t="s">
        <v>348</v>
      </c>
      <c r="F454" s="117" t="s">
        <v>135</v>
      </c>
      <c r="G454" s="117">
        <v>222005268</v>
      </c>
      <c r="H454" s="117">
        <v>310247915</v>
      </c>
      <c r="I454" s="117">
        <v>1200555</v>
      </c>
      <c r="J454" s="117">
        <v>1300197</v>
      </c>
      <c r="K454" s="117">
        <v>1100017</v>
      </c>
      <c r="L454" s="118" t="s">
        <v>136</v>
      </c>
      <c r="M454" s="118" t="s">
        <v>137</v>
      </c>
      <c r="N454" s="118" t="s">
        <v>146</v>
      </c>
      <c r="O454" s="118" t="s">
        <v>45</v>
      </c>
      <c r="U454" s="118">
        <v>2000010</v>
      </c>
      <c r="V454" s="118" t="s">
        <v>181</v>
      </c>
      <c r="W454" s="118" t="s">
        <v>354</v>
      </c>
      <c r="X454" s="118">
        <v>4</v>
      </c>
      <c r="Y454" s="118">
        <v>76</v>
      </c>
      <c r="Z454" s="121">
        <v>11.84</v>
      </c>
      <c r="AA454" s="118">
        <v>87.84</v>
      </c>
      <c r="AB454" s="117" t="s">
        <v>141</v>
      </c>
      <c r="AC454" s="117">
        <v>31.865100000000002</v>
      </c>
      <c r="AD454" s="119">
        <v>2421.75</v>
      </c>
      <c r="AE454" s="118">
        <v>377.28</v>
      </c>
      <c r="AF454" s="119">
        <v>2799.03</v>
      </c>
    </row>
    <row r="455" spans="1:32">
      <c r="A455" s="117">
        <v>469010</v>
      </c>
      <c r="B455" s="117">
        <v>419003998</v>
      </c>
      <c r="D455" s="117">
        <v>430157816</v>
      </c>
      <c r="E455" s="117" t="s">
        <v>348</v>
      </c>
      <c r="F455" s="117" t="s">
        <v>135</v>
      </c>
      <c r="G455" s="117">
        <v>222005347</v>
      </c>
      <c r="H455" s="117">
        <v>310247916</v>
      </c>
      <c r="I455" s="117">
        <v>1200555</v>
      </c>
      <c r="J455" s="117">
        <v>1300197</v>
      </c>
      <c r="K455" s="117">
        <v>1100017</v>
      </c>
      <c r="L455" s="118" t="s">
        <v>136</v>
      </c>
      <c r="M455" s="118" t="s">
        <v>137</v>
      </c>
      <c r="N455" s="118" t="s">
        <v>146</v>
      </c>
      <c r="O455" s="118" t="s">
        <v>45</v>
      </c>
      <c r="U455" s="118">
        <v>2000010</v>
      </c>
      <c r="V455" s="118" t="s">
        <v>181</v>
      </c>
      <c r="W455" s="118" t="s">
        <v>355</v>
      </c>
      <c r="X455" s="118">
        <v>1</v>
      </c>
      <c r="Y455" s="118">
        <v>15</v>
      </c>
      <c r="Z455" s="121">
        <v>3.37</v>
      </c>
      <c r="AA455" s="118">
        <v>18.37</v>
      </c>
      <c r="AB455" s="117" t="s">
        <v>141</v>
      </c>
      <c r="AC455" s="117">
        <v>31.865100000000002</v>
      </c>
      <c r="AD455" s="118">
        <v>477.98</v>
      </c>
      <c r="AE455" s="118">
        <v>107.39</v>
      </c>
      <c r="AF455" s="118">
        <v>585.36</v>
      </c>
    </row>
    <row r="456" spans="1:32">
      <c r="A456" s="117">
        <v>469010</v>
      </c>
      <c r="B456" s="117">
        <v>419003998</v>
      </c>
      <c r="D456" s="117">
        <v>430157816</v>
      </c>
      <c r="E456" s="117" t="s">
        <v>348</v>
      </c>
      <c r="F456" s="117" t="s">
        <v>135</v>
      </c>
      <c r="G456" s="117">
        <v>222005541</v>
      </c>
      <c r="H456" s="117">
        <v>310247917</v>
      </c>
      <c r="I456" s="117">
        <v>1200555</v>
      </c>
      <c r="J456" s="117">
        <v>1300197</v>
      </c>
      <c r="K456" s="117">
        <v>1100017</v>
      </c>
      <c r="L456" s="118" t="s">
        <v>136</v>
      </c>
      <c r="M456" s="118" t="s">
        <v>137</v>
      </c>
      <c r="N456" s="118" t="s">
        <v>146</v>
      </c>
      <c r="O456" s="118" t="s">
        <v>45</v>
      </c>
      <c r="U456" s="118">
        <v>2000010</v>
      </c>
      <c r="V456" s="118" t="s">
        <v>181</v>
      </c>
      <c r="W456" s="118" t="s">
        <v>356</v>
      </c>
      <c r="X456" s="118">
        <v>1</v>
      </c>
      <c r="Y456" s="118">
        <v>56</v>
      </c>
      <c r="Z456" s="121">
        <v>3.37</v>
      </c>
      <c r="AA456" s="118">
        <v>59.37</v>
      </c>
      <c r="AB456" s="117" t="s">
        <v>141</v>
      </c>
      <c r="AC456" s="117">
        <v>31.865100000000002</v>
      </c>
      <c r="AD456" s="119">
        <v>1784.45</v>
      </c>
      <c r="AE456" s="118">
        <v>107.39</v>
      </c>
      <c r="AF456" s="119">
        <v>1891.83</v>
      </c>
    </row>
    <row r="457" spans="1:32">
      <c r="A457" s="117">
        <v>469010</v>
      </c>
      <c r="B457" s="117">
        <v>419003998</v>
      </c>
      <c r="D457" s="117">
        <v>430157816</v>
      </c>
      <c r="E457" s="117" t="s">
        <v>348</v>
      </c>
      <c r="F457" s="117" t="s">
        <v>135</v>
      </c>
      <c r="G457" s="117">
        <v>222005647</v>
      </c>
      <c r="H457" s="117">
        <v>310247918</v>
      </c>
      <c r="I457" s="117">
        <v>1200555</v>
      </c>
      <c r="J457" s="117">
        <v>1300197</v>
      </c>
      <c r="K457" s="117">
        <v>1100017</v>
      </c>
      <c r="L457" s="118" t="s">
        <v>136</v>
      </c>
      <c r="M457" s="118" t="s">
        <v>137</v>
      </c>
      <c r="N457" s="118" t="s">
        <v>146</v>
      </c>
      <c r="O457" s="118" t="s">
        <v>45</v>
      </c>
      <c r="U457" s="118">
        <v>2000010</v>
      </c>
      <c r="V457" s="118" t="s">
        <v>181</v>
      </c>
      <c r="W457" s="118" t="s">
        <v>356</v>
      </c>
      <c r="X457" s="118">
        <v>1</v>
      </c>
      <c r="Y457" s="118">
        <v>56</v>
      </c>
      <c r="Z457" s="121">
        <v>3.37</v>
      </c>
      <c r="AA457" s="118">
        <v>59.37</v>
      </c>
      <c r="AB457" s="117" t="s">
        <v>141</v>
      </c>
      <c r="AC457" s="117">
        <v>31.865100000000002</v>
      </c>
      <c r="AD457" s="119">
        <v>1784.45</v>
      </c>
      <c r="AE457" s="118">
        <v>107.39</v>
      </c>
      <c r="AF457" s="119">
        <v>1891.83</v>
      </c>
    </row>
    <row r="458" spans="1:32">
      <c r="A458" s="117">
        <v>469010</v>
      </c>
      <c r="B458" s="117">
        <v>419003998</v>
      </c>
      <c r="D458" s="117">
        <v>430157816</v>
      </c>
      <c r="E458" s="117" t="s">
        <v>348</v>
      </c>
      <c r="F458" s="117" t="s">
        <v>135</v>
      </c>
      <c r="G458" s="117">
        <v>222005420</v>
      </c>
      <c r="H458" s="117">
        <v>310247919</v>
      </c>
      <c r="I458" s="117">
        <v>1200555</v>
      </c>
      <c r="J458" s="117">
        <v>1300197</v>
      </c>
      <c r="K458" s="117">
        <v>1100017</v>
      </c>
      <c r="L458" s="118" t="s">
        <v>136</v>
      </c>
      <c r="M458" s="118" t="s">
        <v>137</v>
      </c>
      <c r="N458" s="118" t="s">
        <v>146</v>
      </c>
      <c r="O458" s="118" t="s">
        <v>45</v>
      </c>
      <c r="U458" s="118">
        <v>2000010</v>
      </c>
      <c r="V458" s="118" t="s">
        <v>181</v>
      </c>
      <c r="W458" s="118" t="s">
        <v>349</v>
      </c>
      <c r="X458" s="118">
        <v>1</v>
      </c>
      <c r="Y458" s="118">
        <v>56</v>
      </c>
      <c r="Z458" s="121">
        <v>3.37</v>
      </c>
      <c r="AA458" s="118">
        <v>59.37</v>
      </c>
      <c r="AB458" s="117" t="s">
        <v>141</v>
      </c>
      <c r="AC458" s="117">
        <v>31.865100000000002</v>
      </c>
      <c r="AD458" s="119">
        <v>1784.45</v>
      </c>
      <c r="AE458" s="118">
        <v>107.39</v>
      </c>
      <c r="AF458" s="119">
        <v>1891.83</v>
      </c>
    </row>
    <row r="459" spans="1:32">
      <c r="A459" s="117">
        <v>469010</v>
      </c>
      <c r="B459" s="117">
        <v>419003998</v>
      </c>
      <c r="D459" s="117">
        <v>430157816</v>
      </c>
      <c r="E459" s="117" t="s">
        <v>348</v>
      </c>
      <c r="F459" s="117" t="s">
        <v>135</v>
      </c>
      <c r="G459" s="117">
        <v>222005646</v>
      </c>
      <c r="H459" s="117">
        <v>310247920</v>
      </c>
      <c r="I459" s="117">
        <v>1200555</v>
      </c>
      <c r="J459" s="117">
        <v>1300197</v>
      </c>
      <c r="K459" s="117">
        <v>1100017</v>
      </c>
      <c r="L459" s="118" t="s">
        <v>136</v>
      </c>
      <c r="M459" s="118" t="s">
        <v>137</v>
      </c>
      <c r="N459" s="118" t="s">
        <v>146</v>
      </c>
      <c r="O459" s="118" t="s">
        <v>45</v>
      </c>
      <c r="U459" s="118">
        <v>2000010</v>
      </c>
      <c r="V459" s="118" t="s">
        <v>181</v>
      </c>
      <c r="W459" s="118" t="s">
        <v>349</v>
      </c>
      <c r="X459" s="118">
        <v>2</v>
      </c>
      <c r="Y459" s="118">
        <v>112</v>
      </c>
      <c r="Z459" s="121">
        <v>6.74</v>
      </c>
      <c r="AA459" s="118">
        <v>118.74</v>
      </c>
      <c r="AB459" s="117" t="s">
        <v>141</v>
      </c>
      <c r="AC459" s="117">
        <v>31.865100000000002</v>
      </c>
      <c r="AD459" s="119">
        <v>3568.89</v>
      </c>
      <c r="AE459" s="118">
        <v>214.77</v>
      </c>
      <c r="AF459" s="119">
        <v>3783.66</v>
      </c>
    </row>
    <row r="460" spans="1:32">
      <c r="A460" s="117">
        <v>469010</v>
      </c>
      <c r="B460" s="117">
        <v>419003998</v>
      </c>
      <c r="D460" s="117">
        <v>430157816</v>
      </c>
      <c r="E460" s="117" t="s">
        <v>348</v>
      </c>
      <c r="F460" s="117" t="s">
        <v>135</v>
      </c>
      <c r="G460" s="117">
        <v>222005548</v>
      </c>
      <c r="H460" s="117">
        <v>310247921</v>
      </c>
      <c r="I460" s="117">
        <v>1200555</v>
      </c>
      <c r="J460" s="117">
        <v>1300197</v>
      </c>
      <c r="K460" s="117">
        <v>1100017</v>
      </c>
      <c r="L460" s="118" t="s">
        <v>136</v>
      </c>
      <c r="M460" s="118" t="s">
        <v>137</v>
      </c>
      <c r="N460" s="118" t="s">
        <v>146</v>
      </c>
      <c r="O460" s="118" t="s">
        <v>45</v>
      </c>
      <c r="U460" s="118">
        <v>2000010</v>
      </c>
      <c r="V460" s="118" t="s">
        <v>181</v>
      </c>
      <c r="W460" s="118" t="s">
        <v>338</v>
      </c>
      <c r="X460" s="118">
        <v>7</v>
      </c>
      <c r="Y460" s="118">
        <v>329</v>
      </c>
      <c r="Z460" s="121">
        <v>23.59</v>
      </c>
      <c r="AA460" s="118">
        <v>352.59</v>
      </c>
      <c r="AB460" s="117" t="s">
        <v>141</v>
      </c>
      <c r="AC460" s="117">
        <v>31.865100000000002</v>
      </c>
      <c r="AD460" s="119">
        <v>10483.620000000001</v>
      </c>
      <c r="AE460" s="118">
        <v>751.7</v>
      </c>
      <c r="AF460" s="119">
        <v>11235.32</v>
      </c>
    </row>
    <row r="461" spans="1:32">
      <c r="A461" s="117">
        <v>469010</v>
      </c>
      <c r="B461" s="117">
        <v>419003998</v>
      </c>
      <c r="D461" s="117">
        <v>430157816</v>
      </c>
      <c r="E461" s="117" t="s">
        <v>348</v>
      </c>
      <c r="F461" s="117" t="s">
        <v>135</v>
      </c>
      <c r="G461" s="117">
        <v>222005552</v>
      </c>
      <c r="H461" s="117">
        <v>310247922</v>
      </c>
      <c r="I461" s="117">
        <v>1200555</v>
      </c>
      <c r="J461" s="117">
        <v>1300197</v>
      </c>
      <c r="K461" s="117">
        <v>1100017</v>
      </c>
      <c r="L461" s="118" t="s">
        <v>136</v>
      </c>
      <c r="M461" s="118" t="s">
        <v>137</v>
      </c>
      <c r="N461" s="118" t="s">
        <v>146</v>
      </c>
      <c r="O461" s="118" t="s">
        <v>45</v>
      </c>
      <c r="U461" s="118">
        <v>2000010</v>
      </c>
      <c r="V461" s="118" t="s">
        <v>181</v>
      </c>
      <c r="W461" s="118" t="s">
        <v>338</v>
      </c>
      <c r="X461" s="118">
        <v>5</v>
      </c>
      <c r="Y461" s="118">
        <v>245</v>
      </c>
      <c r="Z461" s="121">
        <v>16.850000000000001</v>
      </c>
      <c r="AA461" s="118">
        <v>261.85000000000002</v>
      </c>
      <c r="AB461" s="117" t="s">
        <v>141</v>
      </c>
      <c r="AC461" s="117">
        <v>31.865100000000002</v>
      </c>
      <c r="AD461" s="119">
        <v>7806.95</v>
      </c>
      <c r="AE461" s="118">
        <v>536.92999999999995</v>
      </c>
      <c r="AF461" s="119">
        <v>8343.8799999999992</v>
      </c>
    </row>
    <row r="462" spans="1:32">
      <c r="A462" s="117">
        <v>469010</v>
      </c>
      <c r="B462" s="117">
        <v>419003998</v>
      </c>
      <c r="D462" s="117">
        <v>430157816</v>
      </c>
      <c r="E462" s="117" t="s">
        <v>348</v>
      </c>
      <c r="F462" s="117" t="s">
        <v>135</v>
      </c>
      <c r="G462" s="117">
        <v>222005655</v>
      </c>
      <c r="H462" s="117">
        <v>310247923</v>
      </c>
      <c r="I462" s="117">
        <v>1200555</v>
      </c>
      <c r="J462" s="117">
        <v>1300197</v>
      </c>
      <c r="K462" s="117">
        <v>1100017</v>
      </c>
      <c r="L462" s="118" t="s">
        <v>136</v>
      </c>
      <c r="M462" s="118" t="s">
        <v>137</v>
      </c>
      <c r="N462" s="118" t="s">
        <v>146</v>
      </c>
      <c r="O462" s="118" t="s">
        <v>45</v>
      </c>
      <c r="U462" s="118">
        <v>2000010</v>
      </c>
      <c r="V462" s="118" t="s">
        <v>181</v>
      </c>
      <c r="W462" s="118" t="s">
        <v>338</v>
      </c>
      <c r="X462" s="118">
        <v>1</v>
      </c>
      <c r="Y462" s="118">
        <v>19</v>
      </c>
      <c r="Z462" s="121">
        <v>3.37</v>
      </c>
      <c r="AA462" s="118">
        <v>22.37</v>
      </c>
      <c r="AB462" s="117" t="s">
        <v>141</v>
      </c>
      <c r="AC462" s="117">
        <v>31.865100000000002</v>
      </c>
      <c r="AD462" s="118">
        <v>605.44000000000005</v>
      </c>
      <c r="AE462" s="118">
        <v>107.39</v>
      </c>
      <c r="AF462" s="118">
        <v>712.82</v>
      </c>
    </row>
    <row r="463" spans="1:32">
      <c r="A463" s="117">
        <v>469010</v>
      </c>
      <c r="B463" s="117">
        <v>419003998</v>
      </c>
      <c r="D463" s="117">
        <v>430157816</v>
      </c>
      <c r="E463" s="117" t="s">
        <v>348</v>
      </c>
      <c r="F463" s="117" t="s">
        <v>135</v>
      </c>
      <c r="G463" s="117">
        <v>222005689</v>
      </c>
      <c r="H463" s="117">
        <v>310247924</v>
      </c>
      <c r="I463" s="117">
        <v>1200555</v>
      </c>
      <c r="J463" s="117">
        <v>1300197</v>
      </c>
      <c r="K463" s="117">
        <v>1100017</v>
      </c>
      <c r="L463" s="118" t="s">
        <v>136</v>
      </c>
      <c r="M463" s="118" t="s">
        <v>137</v>
      </c>
      <c r="N463" s="118" t="s">
        <v>146</v>
      </c>
      <c r="O463" s="118" t="s">
        <v>45</v>
      </c>
      <c r="U463" s="118">
        <v>2000010</v>
      </c>
      <c r="V463" s="118" t="s">
        <v>181</v>
      </c>
      <c r="W463" s="118" t="s">
        <v>338</v>
      </c>
      <c r="X463" s="118">
        <v>3</v>
      </c>
      <c r="Y463" s="118">
        <v>54</v>
      </c>
      <c r="Z463" s="121">
        <v>10.11</v>
      </c>
      <c r="AA463" s="118">
        <v>64.11</v>
      </c>
      <c r="AB463" s="117" t="s">
        <v>141</v>
      </c>
      <c r="AC463" s="117">
        <v>31.865100000000002</v>
      </c>
      <c r="AD463" s="119">
        <v>1720.72</v>
      </c>
      <c r="AE463" s="118">
        <v>322.16000000000003</v>
      </c>
      <c r="AF463" s="119">
        <v>2042.87</v>
      </c>
    </row>
    <row r="464" spans="1:32">
      <c r="A464" s="117">
        <v>469010</v>
      </c>
      <c r="B464" s="117">
        <v>419003998</v>
      </c>
      <c r="D464" s="117">
        <v>430157816</v>
      </c>
      <c r="E464" s="117" t="s">
        <v>348</v>
      </c>
      <c r="F464" s="117" t="s">
        <v>135</v>
      </c>
      <c r="G464" s="117">
        <v>222005532</v>
      </c>
      <c r="H464" s="117">
        <v>310247925</v>
      </c>
      <c r="I464" s="117">
        <v>1200555</v>
      </c>
      <c r="J464" s="117">
        <v>1300197</v>
      </c>
      <c r="K464" s="117">
        <v>1100017</v>
      </c>
      <c r="L464" s="118" t="s">
        <v>136</v>
      </c>
      <c r="M464" s="118" t="s">
        <v>137</v>
      </c>
      <c r="N464" s="118" t="s">
        <v>146</v>
      </c>
      <c r="O464" s="118" t="s">
        <v>45</v>
      </c>
      <c r="U464" s="118">
        <v>2000010</v>
      </c>
      <c r="V464" s="118" t="s">
        <v>181</v>
      </c>
      <c r="W464" s="118" t="s">
        <v>357</v>
      </c>
      <c r="X464" s="118">
        <v>1</v>
      </c>
      <c r="Y464" s="118">
        <v>19</v>
      </c>
      <c r="Z464" s="121">
        <v>3.37</v>
      </c>
      <c r="AA464" s="118">
        <v>22.37</v>
      </c>
      <c r="AB464" s="117" t="s">
        <v>141</v>
      </c>
      <c r="AC464" s="117">
        <v>31.865100000000002</v>
      </c>
      <c r="AD464" s="118">
        <v>605.44000000000005</v>
      </c>
      <c r="AE464" s="118">
        <v>107.39</v>
      </c>
      <c r="AF464" s="118">
        <v>712.82</v>
      </c>
    </row>
    <row r="465" spans="1:32">
      <c r="A465" s="117">
        <v>469010</v>
      </c>
      <c r="B465" s="117">
        <v>419003998</v>
      </c>
      <c r="D465" s="117">
        <v>430157816</v>
      </c>
      <c r="E465" s="117" t="s">
        <v>348</v>
      </c>
      <c r="F465" s="117" t="s">
        <v>135</v>
      </c>
      <c r="G465" s="117">
        <v>222005550</v>
      </c>
      <c r="H465" s="117">
        <v>310247926</v>
      </c>
      <c r="I465" s="117">
        <v>1200555</v>
      </c>
      <c r="J465" s="117">
        <v>1300197</v>
      </c>
      <c r="K465" s="117">
        <v>1100017</v>
      </c>
      <c r="L465" s="118" t="s">
        <v>136</v>
      </c>
      <c r="M465" s="118" t="s">
        <v>137</v>
      </c>
      <c r="N465" s="118" t="s">
        <v>146</v>
      </c>
      <c r="O465" s="118" t="s">
        <v>45</v>
      </c>
      <c r="U465" s="118">
        <v>2000010</v>
      </c>
      <c r="V465" s="118" t="s">
        <v>181</v>
      </c>
      <c r="W465" s="118" t="s">
        <v>357</v>
      </c>
      <c r="X465" s="118">
        <v>4</v>
      </c>
      <c r="Y465" s="118">
        <v>144</v>
      </c>
      <c r="Z465" s="121">
        <v>13.48</v>
      </c>
      <c r="AA465" s="118">
        <v>157.47999999999999</v>
      </c>
      <c r="AB465" s="117" t="s">
        <v>141</v>
      </c>
      <c r="AC465" s="117">
        <v>31.865100000000002</v>
      </c>
      <c r="AD465" s="119">
        <v>4588.57</v>
      </c>
      <c r="AE465" s="118">
        <v>429.54</v>
      </c>
      <c r="AF465" s="119">
        <v>5018.12</v>
      </c>
    </row>
    <row r="466" spans="1:32">
      <c r="A466" s="117">
        <v>469010</v>
      </c>
      <c r="B466" s="117">
        <v>419003998</v>
      </c>
      <c r="D466" s="117">
        <v>430157816</v>
      </c>
      <c r="E466" s="117" t="s">
        <v>348</v>
      </c>
      <c r="F466" s="117" t="s">
        <v>135</v>
      </c>
      <c r="G466" s="117">
        <v>222005551</v>
      </c>
      <c r="H466" s="117">
        <v>310247927</v>
      </c>
      <c r="I466" s="117">
        <v>1200555</v>
      </c>
      <c r="J466" s="117">
        <v>1300197</v>
      </c>
      <c r="K466" s="117">
        <v>1100017</v>
      </c>
      <c r="L466" s="118" t="s">
        <v>136</v>
      </c>
      <c r="M466" s="118" t="s">
        <v>137</v>
      </c>
      <c r="N466" s="118" t="s">
        <v>146</v>
      </c>
      <c r="O466" s="118" t="s">
        <v>45</v>
      </c>
      <c r="U466" s="118">
        <v>2000010</v>
      </c>
      <c r="V466" s="118" t="s">
        <v>181</v>
      </c>
      <c r="W466" s="118" t="s">
        <v>357</v>
      </c>
      <c r="X466" s="118">
        <v>2</v>
      </c>
      <c r="Y466" s="118">
        <v>38</v>
      </c>
      <c r="Z466" s="121">
        <v>6.74</v>
      </c>
      <c r="AA466" s="118">
        <v>44.74</v>
      </c>
      <c r="AB466" s="117" t="s">
        <v>141</v>
      </c>
      <c r="AC466" s="117">
        <v>31.865100000000002</v>
      </c>
      <c r="AD466" s="119">
        <v>1210.8699999999999</v>
      </c>
      <c r="AE466" s="118">
        <v>214.77</v>
      </c>
      <c r="AF466" s="119">
        <v>1425.64</v>
      </c>
    </row>
    <row r="467" spans="1:32">
      <c r="A467" s="117">
        <v>469010</v>
      </c>
      <c r="B467" s="117">
        <v>419003998</v>
      </c>
      <c r="D467" s="117">
        <v>430157816</v>
      </c>
      <c r="E467" s="117" t="s">
        <v>348</v>
      </c>
      <c r="F467" s="117" t="s">
        <v>135</v>
      </c>
      <c r="G467" s="117">
        <v>222005656</v>
      </c>
      <c r="H467" s="117">
        <v>310247928</v>
      </c>
      <c r="I467" s="117">
        <v>1200555</v>
      </c>
      <c r="J467" s="117">
        <v>1300197</v>
      </c>
      <c r="K467" s="117">
        <v>1100017</v>
      </c>
      <c r="L467" s="118" t="s">
        <v>136</v>
      </c>
      <c r="M467" s="118" t="s">
        <v>137</v>
      </c>
      <c r="N467" s="118" t="s">
        <v>146</v>
      </c>
      <c r="O467" s="118" t="s">
        <v>45</v>
      </c>
      <c r="U467" s="118">
        <v>2000010</v>
      </c>
      <c r="V467" s="118" t="s">
        <v>181</v>
      </c>
      <c r="W467" s="118" t="s">
        <v>357</v>
      </c>
      <c r="X467" s="118">
        <v>2</v>
      </c>
      <c r="Y467" s="118">
        <v>112</v>
      </c>
      <c r="Z467" s="121">
        <v>6.74</v>
      </c>
      <c r="AA467" s="118">
        <v>118.74</v>
      </c>
      <c r="AB467" s="117" t="s">
        <v>141</v>
      </c>
      <c r="AC467" s="117">
        <v>31.865100000000002</v>
      </c>
      <c r="AD467" s="119">
        <v>3568.89</v>
      </c>
      <c r="AE467" s="118">
        <v>214.77</v>
      </c>
      <c r="AF467" s="119">
        <v>3783.66</v>
      </c>
    </row>
    <row r="468" spans="1:32">
      <c r="A468" s="117">
        <v>469010</v>
      </c>
      <c r="B468" s="117">
        <v>419003998</v>
      </c>
      <c r="D468" s="117">
        <v>430157816</v>
      </c>
      <c r="E468" s="117" t="s">
        <v>348</v>
      </c>
      <c r="F468" s="117" t="s">
        <v>135</v>
      </c>
      <c r="G468" s="117">
        <v>222005658</v>
      </c>
      <c r="H468" s="117">
        <v>310247929</v>
      </c>
      <c r="I468" s="117">
        <v>1200555</v>
      </c>
      <c r="J468" s="117">
        <v>1300197</v>
      </c>
      <c r="K468" s="117">
        <v>1100017</v>
      </c>
      <c r="L468" s="118" t="s">
        <v>136</v>
      </c>
      <c r="M468" s="118" t="s">
        <v>137</v>
      </c>
      <c r="N468" s="118" t="s">
        <v>146</v>
      </c>
      <c r="O468" s="118" t="s">
        <v>45</v>
      </c>
      <c r="U468" s="118">
        <v>2000010</v>
      </c>
      <c r="V468" s="118" t="s">
        <v>181</v>
      </c>
      <c r="W468" s="118" t="s">
        <v>357</v>
      </c>
      <c r="X468" s="118">
        <v>1</v>
      </c>
      <c r="Y468" s="118">
        <v>19</v>
      </c>
      <c r="Z468" s="121">
        <v>3.37</v>
      </c>
      <c r="AA468" s="118">
        <v>22.37</v>
      </c>
      <c r="AB468" s="117" t="s">
        <v>141</v>
      </c>
      <c r="AC468" s="117">
        <v>31.865100000000002</v>
      </c>
      <c r="AD468" s="118">
        <v>605.44000000000005</v>
      </c>
      <c r="AE468" s="118">
        <v>107.39</v>
      </c>
      <c r="AF468" s="118">
        <v>712.82</v>
      </c>
    </row>
    <row r="469" spans="1:32">
      <c r="A469" s="117">
        <v>469010</v>
      </c>
      <c r="B469" s="117">
        <v>419003998</v>
      </c>
      <c r="D469" s="117">
        <v>430157816</v>
      </c>
      <c r="E469" s="117" t="s">
        <v>348</v>
      </c>
      <c r="F469" s="117" t="s">
        <v>135</v>
      </c>
      <c r="G469" s="117">
        <v>222005687</v>
      </c>
      <c r="H469" s="117">
        <v>310247930</v>
      </c>
      <c r="I469" s="117">
        <v>1200555</v>
      </c>
      <c r="J469" s="117">
        <v>1300197</v>
      </c>
      <c r="K469" s="117">
        <v>1100017</v>
      </c>
      <c r="L469" s="118" t="s">
        <v>136</v>
      </c>
      <c r="M469" s="118" t="s">
        <v>137</v>
      </c>
      <c r="N469" s="118" t="s">
        <v>146</v>
      </c>
      <c r="O469" s="118" t="s">
        <v>45</v>
      </c>
      <c r="U469" s="118">
        <v>2000010</v>
      </c>
      <c r="V469" s="118" t="s">
        <v>181</v>
      </c>
      <c r="W469" s="118" t="s">
        <v>357</v>
      </c>
      <c r="X469" s="118">
        <v>1</v>
      </c>
      <c r="Y469" s="118">
        <v>19</v>
      </c>
      <c r="Z469" s="121">
        <v>3.37</v>
      </c>
      <c r="AA469" s="118">
        <v>22.37</v>
      </c>
      <c r="AB469" s="117" t="s">
        <v>141</v>
      </c>
      <c r="AC469" s="117">
        <v>31.865100000000002</v>
      </c>
      <c r="AD469" s="118">
        <v>605.44000000000005</v>
      </c>
      <c r="AE469" s="118">
        <v>107.39</v>
      </c>
      <c r="AF469" s="118">
        <v>712.82</v>
      </c>
    </row>
    <row r="470" spans="1:32">
      <c r="A470" s="117">
        <v>469010</v>
      </c>
      <c r="B470" s="117">
        <v>419003998</v>
      </c>
      <c r="D470" s="117">
        <v>430157816</v>
      </c>
      <c r="E470" s="117" t="s">
        <v>348</v>
      </c>
      <c r="F470" s="117" t="s">
        <v>135</v>
      </c>
      <c r="G470" s="117">
        <v>222005531</v>
      </c>
      <c r="H470" s="117">
        <v>310247931</v>
      </c>
      <c r="I470" s="117">
        <v>1200555</v>
      </c>
      <c r="J470" s="117">
        <v>1300197</v>
      </c>
      <c r="K470" s="117">
        <v>1100017</v>
      </c>
      <c r="L470" s="118" t="s">
        <v>136</v>
      </c>
      <c r="M470" s="118" t="s">
        <v>137</v>
      </c>
      <c r="N470" s="118" t="s">
        <v>146</v>
      </c>
      <c r="O470" s="118" t="s">
        <v>45</v>
      </c>
      <c r="U470" s="118">
        <v>2000010</v>
      </c>
      <c r="V470" s="118" t="s">
        <v>181</v>
      </c>
      <c r="W470" s="118" t="s">
        <v>358</v>
      </c>
      <c r="X470" s="118">
        <v>3</v>
      </c>
      <c r="Y470" s="118">
        <v>54</v>
      </c>
      <c r="Z470" s="121">
        <v>10.11</v>
      </c>
      <c r="AA470" s="118">
        <v>64.11</v>
      </c>
      <c r="AB470" s="117" t="s">
        <v>141</v>
      </c>
      <c r="AC470" s="117">
        <v>31.865100000000002</v>
      </c>
      <c r="AD470" s="119">
        <v>1720.72</v>
      </c>
      <c r="AE470" s="118">
        <v>322.16000000000003</v>
      </c>
      <c r="AF470" s="119">
        <v>2042.87</v>
      </c>
    </row>
    <row r="471" spans="1:32">
      <c r="A471" s="117">
        <v>469010</v>
      </c>
      <c r="B471" s="117">
        <v>419003998</v>
      </c>
      <c r="D471" s="117">
        <v>430157816</v>
      </c>
      <c r="E471" s="117" t="s">
        <v>348</v>
      </c>
      <c r="F471" s="117" t="s">
        <v>135</v>
      </c>
      <c r="G471" s="117">
        <v>222005545</v>
      </c>
      <c r="H471" s="117">
        <v>310247932</v>
      </c>
      <c r="I471" s="117">
        <v>1200555</v>
      </c>
      <c r="J471" s="117">
        <v>1300197</v>
      </c>
      <c r="K471" s="117">
        <v>1100017</v>
      </c>
      <c r="L471" s="118" t="s">
        <v>136</v>
      </c>
      <c r="M471" s="118" t="s">
        <v>137</v>
      </c>
      <c r="N471" s="118" t="s">
        <v>146</v>
      </c>
      <c r="O471" s="118" t="s">
        <v>45</v>
      </c>
      <c r="U471" s="118">
        <v>2000010</v>
      </c>
      <c r="V471" s="118" t="s">
        <v>181</v>
      </c>
      <c r="W471" s="118" t="s">
        <v>358</v>
      </c>
      <c r="X471" s="118">
        <v>2</v>
      </c>
      <c r="Y471" s="118">
        <v>38</v>
      </c>
      <c r="Z471" s="121">
        <v>6.74</v>
      </c>
      <c r="AA471" s="118">
        <v>44.74</v>
      </c>
      <c r="AB471" s="117" t="s">
        <v>141</v>
      </c>
      <c r="AC471" s="117">
        <v>31.865100000000002</v>
      </c>
      <c r="AD471" s="119">
        <v>1210.8699999999999</v>
      </c>
      <c r="AE471" s="118">
        <v>214.77</v>
      </c>
      <c r="AF471" s="119">
        <v>1425.64</v>
      </c>
    </row>
    <row r="472" spans="1:32">
      <c r="A472" s="117">
        <v>469010</v>
      </c>
      <c r="B472" s="117">
        <v>419003998</v>
      </c>
      <c r="D472" s="117">
        <v>430157816</v>
      </c>
      <c r="E472" s="117" t="s">
        <v>348</v>
      </c>
      <c r="F472" s="117" t="s">
        <v>135</v>
      </c>
      <c r="G472" s="117">
        <v>222005651</v>
      </c>
      <c r="H472" s="117">
        <v>310247933</v>
      </c>
      <c r="I472" s="117">
        <v>1200555</v>
      </c>
      <c r="J472" s="117">
        <v>1300197</v>
      </c>
      <c r="K472" s="117">
        <v>1100017</v>
      </c>
      <c r="L472" s="118" t="s">
        <v>136</v>
      </c>
      <c r="M472" s="118" t="s">
        <v>137</v>
      </c>
      <c r="N472" s="118" t="s">
        <v>146</v>
      </c>
      <c r="O472" s="118" t="s">
        <v>45</v>
      </c>
      <c r="U472" s="118">
        <v>2000010</v>
      </c>
      <c r="V472" s="118" t="s">
        <v>181</v>
      </c>
      <c r="W472" s="118" t="s">
        <v>358</v>
      </c>
      <c r="X472" s="118">
        <v>1</v>
      </c>
      <c r="Y472" s="118">
        <v>19</v>
      </c>
      <c r="Z472" s="121">
        <v>3.37</v>
      </c>
      <c r="AA472" s="118">
        <v>22.37</v>
      </c>
      <c r="AB472" s="117" t="s">
        <v>141</v>
      </c>
      <c r="AC472" s="117">
        <v>31.865100000000002</v>
      </c>
      <c r="AD472" s="118">
        <v>605.44000000000005</v>
      </c>
      <c r="AE472" s="118">
        <v>107.39</v>
      </c>
      <c r="AF472" s="118">
        <v>712.82</v>
      </c>
    </row>
    <row r="473" spans="1:32">
      <c r="A473" s="117">
        <v>469010</v>
      </c>
      <c r="B473" s="117">
        <v>419003998</v>
      </c>
      <c r="D473" s="117">
        <v>430157816</v>
      </c>
      <c r="E473" s="117" t="s">
        <v>348</v>
      </c>
      <c r="F473" s="117" t="s">
        <v>135</v>
      </c>
      <c r="G473" s="117">
        <v>222005653</v>
      </c>
      <c r="H473" s="117">
        <v>310247934</v>
      </c>
      <c r="I473" s="117">
        <v>1200555</v>
      </c>
      <c r="J473" s="117">
        <v>1300197</v>
      </c>
      <c r="K473" s="117">
        <v>1100017</v>
      </c>
      <c r="L473" s="118" t="s">
        <v>136</v>
      </c>
      <c r="M473" s="118" t="s">
        <v>137</v>
      </c>
      <c r="N473" s="118" t="s">
        <v>146</v>
      </c>
      <c r="O473" s="118" t="s">
        <v>45</v>
      </c>
      <c r="U473" s="118">
        <v>2000010</v>
      </c>
      <c r="V473" s="118" t="s">
        <v>181</v>
      </c>
      <c r="W473" s="118" t="s">
        <v>358</v>
      </c>
      <c r="X473" s="118">
        <v>1</v>
      </c>
      <c r="Y473" s="118">
        <v>19</v>
      </c>
      <c r="Z473" s="121">
        <v>3.37</v>
      </c>
      <c r="AA473" s="118">
        <v>22.37</v>
      </c>
      <c r="AB473" s="117" t="s">
        <v>141</v>
      </c>
      <c r="AC473" s="117">
        <v>31.865100000000002</v>
      </c>
      <c r="AD473" s="118">
        <v>605.44000000000005</v>
      </c>
      <c r="AE473" s="118">
        <v>107.39</v>
      </c>
      <c r="AF473" s="118">
        <v>712.82</v>
      </c>
    </row>
    <row r="474" spans="1:32">
      <c r="A474" s="117">
        <v>469010</v>
      </c>
      <c r="B474" s="117">
        <v>419003998</v>
      </c>
      <c r="D474" s="117">
        <v>430157816</v>
      </c>
      <c r="E474" s="117" t="s">
        <v>348</v>
      </c>
      <c r="F474" s="117" t="s">
        <v>135</v>
      </c>
      <c r="G474" s="117">
        <v>222005691</v>
      </c>
      <c r="H474" s="117">
        <v>310247935</v>
      </c>
      <c r="I474" s="117">
        <v>1200555</v>
      </c>
      <c r="J474" s="117">
        <v>1300197</v>
      </c>
      <c r="K474" s="117">
        <v>1100017</v>
      </c>
      <c r="L474" s="118" t="s">
        <v>136</v>
      </c>
      <c r="M474" s="118" t="s">
        <v>137</v>
      </c>
      <c r="N474" s="118" t="s">
        <v>146</v>
      </c>
      <c r="O474" s="118" t="s">
        <v>45</v>
      </c>
      <c r="U474" s="118">
        <v>2000010</v>
      </c>
      <c r="V474" s="118" t="s">
        <v>181</v>
      </c>
      <c r="W474" s="118" t="s">
        <v>358</v>
      </c>
      <c r="X474" s="118">
        <v>2</v>
      </c>
      <c r="Y474" s="118">
        <v>38</v>
      </c>
      <c r="Z474" s="121">
        <v>6.74</v>
      </c>
      <c r="AA474" s="118">
        <v>44.74</v>
      </c>
      <c r="AB474" s="117" t="s">
        <v>141</v>
      </c>
      <c r="AC474" s="117">
        <v>31.865100000000002</v>
      </c>
      <c r="AD474" s="119">
        <v>1210.8699999999999</v>
      </c>
      <c r="AE474" s="118">
        <v>214.77</v>
      </c>
      <c r="AF474" s="119">
        <v>1425.64</v>
      </c>
    </row>
    <row r="475" spans="1:32">
      <c r="A475" s="117">
        <v>469010</v>
      </c>
      <c r="B475" s="117">
        <v>419003998</v>
      </c>
      <c r="D475" s="117">
        <v>430157816</v>
      </c>
      <c r="E475" s="117" t="s">
        <v>348</v>
      </c>
      <c r="F475" s="117" t="s">
        <v>135</v>
      </c>
      <c r="G475" s="117">
        <v>222005264</v>
      </c>
      <c r="H475" s="117">
        <v>310247936</v>
      </c>
      <c r="I475" s="117">
        <v>1200555</v>
      </c>
      <c r="J475" s="117">
        <v>1300197</v>
      </c>
      <c r="K475" s="117">
        <v>1100017</v>
      </c>
      <c r="L475" s="118" t="s">
        <v>136</v>
      </c>
      <c r="M475" s="118" t="s">
        <v>137</v>
      </c>
      <c r="N475" s="118" t="s">
        <v>146</v>
      </c>
      <c r="O475" s="118" t="s">
        <v>45</v>
      </c>
      <c r="U475" s="118">
        <v>2000010</v>
      </c>
      <c r="V475" s="118" t="s">
        <v>181</v>
      </c>
      <c r="W475" s="118" t="s">
        <v>359</v>
      </c>
      <c r="X475" s="118">
        <v>58</v>
      </c>
      <c r="Y475" s="119">
        <v>2030</v>
      </c>
      <c r="Z475" s="121">
        <v>188.5</v>
      </c>
      <c r="AA475" s="119">
        <v>2218.5</v>
      </c>
      <c r="AB475" s="117" t="s">
        <v>141</v>
      </c>
      <c r="AC475" s="117">
        <v>31.865100000000002</v>
      </c>
      <c r="AD475" s="119">
        <v>64686.15</v>
      </c>
      <c r="AE475" s="119">
        <v>6006.57</v>
      </c>
      <c r="AF475" s="119">
        <v>70692.72</v>
      </c>
    </row>
    <row r="476" spans="1:32">
      <c r="A476" s="117">
        <v>469010</v>
      </c>
      <c r="B476" s="117">
        <v>419003998</v>
      </c>
      <c r="D476" s="117">
        <v>430157816</v>
      </c>
      <c r="E476" s="117" t="s">
        <v>348</v>
      </c>
      <c r="F476" s="117" t="s">
        <v>135</v>
      </c>
      <c r="G476" s="117">
        <v>222005238</v>
      </c>
      <c r="H476" s="117">
        <v>310247937</v>
      </c>
      <c r="I476" s="117">
        <v>1200555</v>
      </c>
      <c r="J476" s="117">
        <v>1300197</v>
      </c>
      <c r="K476" s="117">
        <v>1100017</v>
      </c>
      <c r="L476" s="118" t="s">
        <v>136</v>
      </c>
      <c r="M476" s="118" t="s">
        <v>137</v>
      </c>
      <c r="N476" s="118" t="s">
        <v>146</v>
      </c>
      <c r="O476" s="118" t="s">
        <v>45</v>
      </c>
      <c r="U476" s="118">
        <v>2000010</v>
      </c>
      <c r="V476" s="118" t="s">
        <v>181</v>
      </c>
      <c r="W476" s="118" t="s">
        <v>351</v>
      </c>
      <c r="X476" s="118">
        <v>4</v>
      </c>
      <c r="Y476" s="118">
        <v>132</v>
      </c>
      <c r="Z476" s="121">
        <v>13</v>
      </c>
      <c r="AA476" s="118">
        <v>145</v>
      </c>
      <c r="AB476" s="117" t="s">
        <v>141</v>
      </c>
      <c r="AC476" s="117">
        <v>31.865100000000002</v>
      </c>
      <c r="AD476" s="119">
        <v>4206.1899999999996</v>
      </c>
      <c r="AE476" s="118">
        <v>414.25</v>
      </c>
      <c r="AF476" s="119">
        <v>4620.4399999999996</v>
      </c>
    </row>
    <row r="477" spans="1:32">
      <c r="A477" s="117">
        <v>469010</v>
      </c>
      <c r="B477" s="117">
        <v>419003998</v>
      </c>
      <c r="D477" s="117">
        <v>430157816</v>
      </c>
      <c r="E477" s="117" t="s">
        <v>348</v>
      </c>
      <c r="F477" s="117" t="s">
        <v>135</v>
      </c>
      <c r="G477" s="117">
        <v>222005239</v>
      </c>
      <c r="H477" s="117">
        <v>310247938</v>
      </c>
      <c r="I477" s="117">
        <v>1200555</v>
      </c>
      <c r="J477" s="117">
        <v>1300197</v>
      </c>
      <c r="K477" s="117">
        <v>1100017</v>
      </c>
      <c r="L477" s="118" t="s">
        <v>136</v>
      </c>
      <c r="M477" s="118" t="s">
        <v>137</v>
      </c>
      <c r="N477" s="118" t="s">
        <v>146</v>
      </c>
      <c r="O477" s="118" t="s">
        <v>45</v>
      </c>
      <c r="U477" s="118">
        <v>2000010</v>
      </c>
      <c r="V477" s="118" t="s">
        <v>181</v>
      </c>
      <c r="W477" s="118" t="s">
        <v>351</v>
      </c>
      <c r="X477" s="118">
        <v>1</v>
      </c>
      <c r="Y477" s="118">
        <v>31</v>
      </c>
      <c r="Z477" s="121">
        <v>3.25</v>
      </c>
      <c r="AA477" s="118">
        <v>34.25</v>
      </c>
      <c r="AB477" s="117" t="s">
        <v>141</v>
      </c>
      <c r="AC477" s="117">
        <v>31.865100000000002</v>
      </c>
      <c r="AD477" s="118">
        <v>987.82</v>
      </c>
      <c r="AE477" s="118">
        <v>103.56</v>
      </c>
      <c r="AF477" s="119">
        <v>1091.3800000000001</v>
      </c>
    </row>
    <row r="478" spans="1:32">
      <c r="A478" s="117">
        <v>469010</v>
      </c>
      <c r="B478" s="117">
        <v>419003998</v>
      </c>
      <c r="D478" s="117">
        <v>430157816</v>
      </c>
      <c r="E478" s="117" t="s">
        <v>348</v>
      </c>
      <c r="F478" s="117" t="s">
        <v>135</v>
      </c>
      <c r="G478" s="117">
        <v>222005266</v>
      </c>
      <c r="H478" s="117">
        <v>310247939</v>
      </c>
      <c r="I478" s="117">
        <v>1200555</v>
      </c>
      <c r="J478" s="117">
        <v>1300197</v>
      </c>
      <c r="K478" s="117">
        <v>1100017</v>
      </c>
      <c r="L478" s="118" t="s">
        <v>136</v>
      </c>
      <c r="M478" s="118" t="s">
        <v>137</v>
      </c>
      <c r="N478" s="118" t="s">
        <v>146</v>
      </c>
      <c r="O478" s="118" t="s">
        <v>45</v>
      </c>
      <c r="U478" s="118">
        <v>2000010</v>
      </c>
      <c r="V478" s="118" t="s">
        <v>181</v>
      </c>
      <c r="W478" s="118" t="s">
        <v>351</v>
      </c>
      <c r="X478" s="118">
        <v>4</v>
      </c>
      <c r="Y478" s="118">
        <v>124</v>
      </c>
      <c r="Z478" s="121">
        <v>13</v>
      </c>
      <c r="AA478" s="118">
        <v>137</v>
      </c>
      <c r="AB478" s="117" t="s">
        <v>141</v>
      </c>
      <c r="AC478" s="117">
        <v>31.865100000000002</v>
      </c>
      <c r="AD478" s="119">
        <v>3951.27</v>
      </c>
      <c r="AE478" s="118">
        <v>414.25</v>
      </c>
      <c r="AF478" s="119">
        <v>4365.5200000000004</v>
      </c>
    </row>
    <row r="479" spans="1:32">
      <c r="A479" s="117">
        <v>469010</v>
      </c>
      <c r="B479" s="117">
        <v>419003998</v>
      </c>
      <c r="D479" s="117">
        <v>430157816</v>
      </c>
      <c r="E479" s="117" t="s">
        <v>348</v>
      </c>
      <c r="F479" s="117" t="s">
        <v>135</v>
      </c>
      <c r="G479" s="117">
        <v>222005267</v>
      </c>
      <c r="H479" s="117">
        <v>310247940</v>
      </c>
      <c r="I479" s="117">
        <v>1200555</v>
      </c>
      <c r="J479" s="117">
        <v>1300197</v>
      </c>
      <c r="K479" s="117">
        <v>1100017</v>
      </c>
      <c r="L479" s="118" t="s">
        <v>136</v>
      </c>
      <c r="M479" s="118" t="s">
        <v>137</v>
      </c>
      <c r="N479" s="118" t="s">
        <v>146</v>
      </c>
      <c r="O479" s="118" t="s">
        <v>45</v>
      </c>
      <c r="U479" s="118">
        <v>2000010</v>
      </c>
      <c r="V479" s="118" t="s">
        <v>181</v>
      </c>
      <c r="W479" s="118" t="s">
        <v>351</v>
      </c>
      <c r="X479" s="118">
        <v>1</v>
      </c>
      <c r="Y479" s="118">
        <v>33</v>
      </c>
      <c r="Z479" s="121">
        <v>3.25</v>
      </c>
      <c r="AA479" s="118">
        <v>36.25</v>
      </c>
      <c r="AB479" s="117" t="s">
        <v>141</v>
      </c>
      <c r="AC479" s="117">
        <v>31.865100000000002</v>
      </c>
      <c r="AD479" s="119">
        <v>1051.55</v>
      </c>
      <c r="AE479" s="118">
        <v>103.56</v>
      </c>
      <c r="AF479" s="119">
        <v>1155.1099999999999</v>
      </c>
    </row>
    <row r="480" spans="1:32">
      <c r="A480" s="117">
        <v>469010</v>
      </c>
      <c r="B480" s="117">
        <v>419003998</v>
      </c>
      <c r="D480" s="117">
        <v>430157816</v>
      </c>
      <c r="E480" s="117" t="s">
        <v>348</v>
      </c>
      <c r="F480" s="117" t="s">
        <v>135</v>
      </c>
      <c r="G480" s="117">
        <v>222005319</v>
      </c>
      <c r="H480" s="117">
        <v>310247941</v>
      </c>
      <c r="I480" s="117">
        <v>1200555</v>
      </c>
      <c r="J480" s="117">
        <v>1300197</v>
      </c>
      <c r="K480" s="117">
        <v>1100017</v>
      </c>
      <c r="L480" s="118" t="s">
        <v>136</v>
      </c>
      <c r="M480" s="118" t="s">
        <v>137</v>
      </c>
      <c r="N480" s="118" t="s">
        <v>146</v>
      </c>
      <c r="O480" s="118" t="s">
        <v>45</v>
      </c>
      <c r="U480" s="118">
        <v>2000010</v>
      </c>
      <c r="V480" s="118" t="s">
        <v>181</v>
      </c>
      <c r="W480" s="118" t="s">
        <v>350</v>
      </c>
      <c r="X480" s="118">
        <v>1</v>
      </c>
      <c r="Y480" s="118">
        <v>118</v>
      </c>
      <c r="Z480" s="121">
        <v>23.13</v>
      </c>
      <c r="AA480" s="118">
        <v>141.13</v>
      </c>
      <c r="AB480" s="117" t="s">
        <v>141</v>
      </c>
      <c r="AC480" s="117">
        <v>31.865100000000002</v>
      </c>
      <c r="AD480" s="119">
        <v>3760.08</v>
      </c>
      <c r="AE480" s="118">
        <v>737.04</v>
      </c>
      <c r="AF480" s="119">
        <v>4497.12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B9"/>
    </sheetView>
  </sheetViews>
  <sheetFormatPr defaultRowHeight="14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% to sales &amp; mat's rec</vt:lpstr>
      <vt:lpstr>% to sales-mat's rec-inventory</vt:lpstr>
      <vt:lpstr>Cost by element 2015</vt:lpstr>
      <vt:lpstr>No Shpt &amp; Tonnage SVI</vt:lpstr>
      <vt:lpstr>OB Frt Gain Loss 2014</vt:lpstr>
      <vt:lpstr>OB Frt charge customer-FGs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TRAFFIC_Saichol</dc:creator>
  <cp:lastModifiedBy>Traffic_Saichol</cp:lastModifiedBy>
  <dcterms:created xsi:type="dcterms:W3CDTF">2014-09-19T03:45:17Z</dcterms:created>
  <dcterms:modified xsi:type="dcterms:W3CDTF">2016-07-18T07:55:36Z</dcterms:modified>
</cp:coreProperties>
</file>