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  <sheet name="Sheet2" sheetId="2" r:id="rId4"/>
    <sheet name="Sheet3" sheetId="3" r:id="rId5"/>
  </sheets>
</workbook>
</file>

<file path=xl/sharedStrings.xml><?xml version="1.0" encoding="utf-8"?>
<sst xmlns="http://schemas.openxmlformats.org/spreadsheetml/2006/main" uniqueCount="64">
  <si>
    <t>ID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</si>
  <si>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</si>
  <si>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</si>
  <si>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</si>
  <si>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</si>
  <si>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</si>
  <si>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</si>
  <si>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</si>
  <si>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</si>
  <si>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</si>
  <si>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</si>
  <si>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</si>
  <si>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</si>
  <si>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</si>
  <si>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</si>
  <si>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</si>
  <si>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</si>
  <si>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</si>
  <si>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</si>
  <si>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</si>
  <si>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</si>
  <si>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</si>
  <si>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</si>
  <si>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</si>
  <si>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</si>
  <si>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</si>
  <si>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</si>
  <si>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</si>
  <si>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</si>
  <si>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</si>
  <si>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</si>
  <si>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</si>
  <si>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</si>
  <si>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</si>
  <si>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</si>
  <si>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</si>
  <si>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</si>
  <si>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</si>
  <si>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</t>
  </si>
  <si>
    <t>mhr_MMR</t>
  </si>
  <si>
    <t>good_casting_pro_year</t>
  </si>
  <si>
    <t>good_casting_prod_hour</t>
  </si>
  <si>
    <t>good_casting_prod_min</t>
  </si>
  <si>
    <t>good_casting_cost</t>
  </si>
  <si>
    <t>Melting</t>
  </si>
  <si>
    <t>Induction Furnace</t>
  </si>
  <si>
    <t>3T Furnace Dual Track, 2500Kw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</si>
  <si>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</si>
  <si>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</si>
  <si>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</si>
  <si>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</si>
  <si>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</si>
  <si>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</si>
  <si>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</si>
  <si>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Size 610*508*200/2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</si>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</sst>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2"/>
      <color indexed="8"/>
      <name val="Verdana"/>
    </font>
    <font>
      <sz val="11"/>
      <color indexed="8"/>
      <name val="Trebuchet MS"/>
    </font>
    <font>
      <sz val="14"/>
      <color indexed="8"/>
      <name val="Trebuchet MS"/>
    </font>
    <font>
      <sz val="8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1" borderId="1" applyNumberFormat="1" applyFont="1" applyFill="0" applyBorder="1" applyAlignment="1" applyProtection="0">
      <alignment horizontal="center" vertical="center"/>
    </xf>
    <xf numFmtId="0" fontId="1" borderId="2" applyNumberFormat="1" applyFont="1" applyFill="0" applyBorder="1" applyAlignment="1" applyProtection="0">
      <alignment horizontal="center" vertical="center"/>
    </xf>
    <xf numFmtId="0" fontId="1" borderId="2" applyNumberFormat="1" applyFont="1" applyFill="0" applyBorder="1" applyAlignment="1" applyProtection="0">
      <alignment horizontal="center" vertical="center" wrapText="1"/>
    </xf>
    <xf numFmtId="0" fontId="1" borderId="1" applyNumberFormat="1" applyFont="1" applyFill="0" applyBorder="1" applyAlignment="1" applyProtection="0">
      <alignment horizontal="center" vertical="center" wrapText="1"/>
    </xf>
    <xf numFmtId="0" fontId="1" borderId="3" applyNumberFormat="1" applyFont="1" applyFill="0" applyBorder="1" applyAlignment="1" applyProtection="0">
      <alignment vertical="bottom"/>
    </xf>
    <xf numFmtId="0" fontId="3" borderId="4" applyNumberFormat="1" applyFont="1" applyFill="0" applyBorder="1" applyAlignment="1" applyProtection="0">
      <alignment horizontal="left" vertical="center" wrapText="1"/>
    </xf>
    <xf numFmtId="2" fontId="3" fillId="2" borderId="4" applyNumberFormat="1" applyFont="1" applyFill="1" applyBorder="1" applyAlignment="1" applyProtection="0">
      <alignment horizontal="center" vertical="center" wrapText="1"/>
    </xf>
    <xf numFmtId="2" fontId="3" fillId="2" borderId="4" applyNumberFormat="1" applyFont="1" applyFill="1" applyBorder="1" applyAlignment="1" applyProtection="0">
      <alignment horizontal="left" vertical="center" wrapText="1"/>
    </xf>
    <xf numFmtId="0" fontId="1" borderId="5" applyNumberFormat="1" applyFont="1" applyFill="0" applyBorder="1" applyAlignment="1" applyProtection="0">
      <alignment vertical="bottom"/>
    </xf>
    <xf numFmtId="0" fontId="1" borderId="1" applyNumberFormat="1" applyFont="1" applyFill="0" applyBorder="1" applyAlignment="1" applyProtection="0">
      <alignment vertical="bottom"/>
    </xf>
    <xf numFmtId="1" fontId="1" borderId="1" applyNumberFormat="1" applyFont="1" applyFill="0" applyBorder="1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59" fontId="1" borderId="1" applyNumberFormat="1" applyFont="1" applyFill="0" applyBorder="1" applyAlignment="1" applyProtection="0">
      <alignment vertical="bottom"/>
    </xf>
    <xf numFmtId="0" fontId="1" borderId="6" applyNumberFormat="1" applyFont="1" applyFill="0" applyBorder="1" applyAlignment="1" applyProtection="0">
      <alignment vertical="bottom"/>
    </xf>
    <xf numFmtId="0" fontId="1" borderId="7" applyNumberFormat="1" applyFont="1" applyFill="0" applyBorder="1" applyAlignment="1" applyProtection="0">
      <alignment vertical="bottom"/>
    </xf>
    <xf numFmtId="0" fontId="1" borderId="7" applyNumberFormat="0" applyFont="1" applyFill="0" applyBorder="1" applyAlignment="1" applyProtection="0">
      <alignment vertical="bottom"/>
    </xf>
    <xf numFmtId="1" fontId="3" borderId="4" applyNumberFormat="1" applyFont="1" applyFill="0" applyBorder="1" applyAlignment="1" applyProtection="0">
      <alignment horizontal="left" vertical="center" wrapText="1"/>
    </xf>
    <xf numFmtId="9" fontId="3" borderId="4" applyNumberFormat="1" applyFont="1" applyFill="0" applyBorder="1" applyAlignment="1" applyProtection="0">
      <alignment horizontal="left" vertical="center" wrapText="1"/>
    </xf>
    <xf numFmtId="0" fontId="1" applyNumberFormat="1" applyFont="1" applyFill="0" applyBorder="0" applyAlignment="1" applyProtection="0">
      <alignment vertical="bottom"/>
    </xf>
    <xf numFmtId="0" fontId="1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AR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6.625" style="1" customWidth="1"/>
    <col min="3" max="3" width="6.625" style="1" customWidth="1"/>
    <col min="4" max="4" width="6.625" style="1" customWidth="1"/>
    <col min="5" max="5" width="6.625" style="1" customWidth="1"/>
    <col min="6" max="6" width="17.25" style="1" customWidth="1"/>
    <col min="7" max="7" width="13.125" style="1" customWidth="1"/>
    <col min="8" max="8" width="6.625" style="1" customWidth="1"/>
    <col min="9" max="9" width="11" style="1" customWidth="1"/>
    <col min="10" max="10" width="6.625" style="1" customWidth="1"/>
    <col min="11" max="11" width="12.375" style="1" customWidth="1"/>
    <col min="12" max="12" width="8.625" style="1" customWidth="1"/>
    <col min="13" max="13" width="10.7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6.625" style="1" customWidth="1"/>
    <col min="20" max="20" width="6.625" style="1" customWidth="1"/>
    <col min="21" max="21" width="6.625" style="1" customWidth="1"/>
    <col min="22" max="22" width="6.625" style="1" customWidth="1"/>
    <col min="23" max="23" width="6.625" style="1" customWidth="1"/>
    <col min="24" max="24" width="6.625" style="1" customWidth="1"/>
    <col min="25" max="25" width="6.625" style="1" customWidth="1"/>
    <col min="26" max="26" width="6.625" style="1" customWidth="1"/>
    <col min="27" max="27" width="6.625" style="1" customWidth="1"/>
    <col min="28" max="28" width="6.625" style="1" customWidth="1"/>
    <col min="29" max="29" width="6.625" style="1" customWidth="1"/>
    <col min="30" max="30" width="6.625" style="1" customWidth="1"/>
    <col min="31" max="31" width="6.625" style="1" customWidth="1"/>
    <col min="32" max="32" width="6.625" style="1" customWidth="1"/>
    <col min="33" max="33" width="6.625" style="1" customWidth="1"/>
    <col min="34" max="34" width="6.625" style="1" customWidth="1"/>
    <col min="35" max="35" width="6.625" style="1" customWidth="1"/>
    <col min="36" max="36" width="6.625" style="1" customWidth="1"/>
    <col min="37" max="37" width="10.25" style="1" customWidth="1"/>
    <col min="38" max="38" width="6.625" style="1" customWidth="1"/>
    <col min="39" max="39" width="6.625" style="1" customWidth="1"/>
    <col min="40" max="40" width="6.625" style="1" customWidth="1"/>
    <col min="41" max="41" width="6.625" style="1" customWidth="1"/>
    <col min="42" max="42" width="6.625" style="1" customWidth="1"/>
    <col min="43" max="43" width="6.625" style="1" customWidth="1"/>
    <col min="44" max="44" width="6.625" style="1" customWidth="1"/>
    <col min="45" max="256" width="6.625" style="1" customWidth="1"/>
  </cols>
  <sheetData>
    <row r="1" ht="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5">
        <v>30</v>
      </c>
      <c r="AF1" t="s" s="5">
        <v>31</v>
      </c>
      <c r="AG1" t="s" s="5">
        <v>32</v>
      </c>
      <c r="AH1" t="s" s="5">
        <v>33</v>
      </c>
      <c r="AI1" t="s" s="5">
        <v>34</v>
      </c>
      <c r="AJ1" t="s" s="5">
        <v>35</v>
      </c>
      <c r="AK1" t="s" s="5">
        <v>36</v>
      </c>
      <c r="AL1" t="s" s="5">
        <v>37</v>
      </c>
      <c r="AM1" t="s" s="5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</row>
    <row r="2" ht="52.5" customHeight="1">
      <c r="A2" s="6">
        <v>1</v>
      </c>
      <c r="B2" t="s" s="7">
        <v>44</v>
      </c>
      <c r="C2" t="s" s="7">
        <v>45</v>
      </c>
      <c r="D2" t="s" s="7">
        <v>46</v>
      </c>
      <c r="E2" t="s" s="7">
        <v>47</v>
      </c>
      <c r="F2" s="8">
        <v>30456700</v>
      </c>
      <c r="G2" s="9">
        <f>F2*2%</f>
        <v>609134</v>
      </c>
      <c r="H2" s="8"/>
      <c r="I2" s="8">
        <f>H2+G2+F2</f>
        <v>31065834</v>
      </c>
      <c r="J2" s="8">
        <v>10</v>
      </c>
      <c r="K2" s="8">
        <f>F2*12%</f>
        <v>3654804</v>
      </c>
      <c r="L2" s="8">
        <f>I2-K2</f>
        <v>27411030</v>
      </c>
      <c r="M2" s="8">
        <f>L2/J2</f>
        <v>2741103</v>
      </c>
      <c r="N2" s="10">
        <v>54</v>
      </c>
      <c r="O2" s="11">
        <v>10</v>
      </c>
      <c r="P2" s="11">
        <f>365-N2-O2</f>
        <v>301</v>
      </c>
      <c r="Q2" s="11">
        <v>3</v>
      </c>
      <c r="R2" s="11">
        <f>Q2*P2*7.5</f>
        <v>6772.5</v>
      </c>
      <c r="S2" s="11">
        <v>0.85</v>
      </c>
      <c r="T2" s="12">
        <f>S2*R2</f>
        <v>5756.625</v>
      </c>
      <c r="U2" s="11">
        <v>0.12</v>
      </c>
      <c r="V2" s="11">
        <v>0.8</v>
      </c>
      <c r="W2" s="11">
        <f>V2*U2*I2</f>
        <v>2982320.064</v>
      </c>
      <c r="X2" s="11">
        <f>I2*2%</f>
        <v>621316.6800000001</v>
      </c>
      <c r="Y2" s="11">
        <f>1%*I2</f>
        <v>310658.34</v>
      </c>
      <c r="Z2" s="11">
        <v>31.75</v>
      </c>
      <c r="AA2" s="11">
        <v>8</v>
      </c>
      <c r="AB2" s="11">
        <f>Z2*AA2</f>
        <v>254</v>
      </c>
      <c r="AC2" s="11">
        <f>AB2*2%</f>
        <v>5.08</v>
      </c>
      <c r="AD2" s="11">
        <f>AC2*12</f>
        <v>60.96</v>
      </c>
      <c r="AE2" s="11">
        <v>15000</v>
      </c>
      <c r="AF2" s="11">
        <v>0.1</v>
      </c>
      <c r="AG2" s="13"/>
      <c r="AH2" s="11">
        <v>30000</v>
      </c>
      <c r="AI2" s="11">
        <v>0.1</v>
      </c>
      <c r="AJ2" s="11">
        <v>0</v>
      </c>
      <c r="AK2" s="14">
        <f>(AD2+X2+W2+M2)/T2</f>
        <v>1102.173704905218</v>
      </c>
      <c r="AL2" s="12">
        <f>(AJ2+Y2)/T2</f>
        <v>53.96535991140643</v>
      </c>
      <c r="AM2" s="11">
        <f>AK2+AL2</f>
        <v>1156.139064816624</v>
      </c>
      <c r="AN2" s="11">
        <f>AM2/60</f>
        <v>19.2689844136104</v>
      </c>
      <c r="AO2" s="11">
        <f t="shared" si="18" ref="AO2:AO10">1500000*12</f>
        <v>18000000</v>
      </c>
      <c r="AP2" s="12">
        <f>AO2/T2</f>
        <v>3126.832128200117</v>
      </c>
      <c r="AQ2" s="12">
        <f>AP2/60</f>
        <v>52.11386880333529</v>
      </c>
      <c r="AR2" s="11">
        <f>AN2/AQ2</f>
        <v>0.3697477246666667</v>
      </c>
    </row>
    <row r="3" ht="52.5" customHeight="1">
      <c r="A3" s="6">
        <v>1</v>
      </c>
      <c r="B3" t="s" s="7">
        <v>44</v>
      </c>
      <c r="C3" t="s" s="7">
        <v>45</v>
      </c>
      <c r="D3" t="s" s="7">
        <v>46</v>
      </c>
      <c r="E3" t="s" s="7">
        <v>47</v>
      </c>
      <c r="F3" s="8">
        <v>30456700</v>
      </c>
      <c r="G3" s="9">
        <f>F3*2%</f>
        <v>609134</v>
      </c>
      <c r="H3" s="8"/>
      <c r="I3" s="8">
        <f>H3+G3+F3</f>
        <v>31065834</v>
      </c>
      <c r="J3" s="8">
        <v>10</v>
      </c>
      <c r="K3" s="8">
        <f>F3*12%</f>
        <v>3654804</v>
      </c>
      <c r="L3" s="8">
        <f>I3-K3</f>
        <v>27411030</v>
      </c>
      <c r="M3" s="8">
        <f>L3/J3</f>
        <v>2741103</v>
      </c>
      <c r="N3" s="10">
        <v>54</v>
      </c>
      <c r="O3" s="11">
        <v>10</v>
      </c>
      <c r="P3" s="11">
        <f>365-N3-O3</f>
        <v>301</v>
      </c>
      <c r="Q3" s="11">
        <v>3</v>
      </c>
      <c r="R3" s="11">
        <f>Q3*P3*7.5</f>
        <v>6772.5</v>
      </c>
      <c r="S3" s="11">
        <v>0.85</v>
      </c>
      <c r="T3" s="12">
        <f>S3*R3</f>
        <v>5756.625</v>
      </c>
      <c r="U3" s="11">
        <v>0.12</v>
      </c>
      <c r="V3" s="11">
        <v>0.8</v>
      </c>
      <c r="W3" s="11">
        <f>V3*U3*I3</f>
        <v>2982320.064</v>
      </c>
      <c r="X3" s="11">
        <f>I3*2%</f>
        <v>621316.6800000001</v>
      </c>
      <c r="Y3" s="11">
        <f>1%*I3</f>
        <v>310658.34</v>
      </c>
      <c r="Z3" s="11">
        <v>31.75</v>
      </c>
      <c r="AA3" s="11">
        <v>8</v>
      </c>
      <c r="AB3" s="11">
        <f>Z3*AA3</f>
        <v>254</v>
      </c>
      <c r="AC3" s="11">
        <f>AB3*2%</f>
        <v>5.08</v>
      </c>
      <c r="AD3" s="11">
        <f>AC3*12</f>
        <v>60.96</v>
      </c>
      <c r="AE3" s="11">
        <v>15000</v>
      </c>
      <c r="AF3" s="11">
        <v>0.1</v>
      </c>
      <c r="AG3" s="13"/>
      <c r="AH3" s="11">
        <v>30000</v>
      </c>
      <c r="AI3" s="11">
        <v>0.1</v>
      </c>
      <c r="AJ3" s="11">
        <v>0</v>
      </c>
      <c r="AK3" s="14">
        <f>(AD3+X3+W3+M3)/T3</f>
        <v>1102.173704905218</v>
      </c>
      <c r="AL3" s="12">
        <f>(AJ3+Y3)/T3</f>
        <v>53.96535991140643</v>
      </c>
      <c r="AM3" s="11">
        <f>AK3+AL3</f>
        <v>1156.139064816624</v>
      </c>
      <c r="AN3" s="11">
        <f>AM3/60</f>
        <v>19.2689844136104</v>
      </c>
      <c r="AO3" s="11">
        <f t="shared" si="18"/>
        <v>18000000</v>
      </c>
      <c r="AP3" s="12">
        <f>AO3/T3</f>
        <v>3126.832128200117</v>
      </c>
      <c r="AQ3" s="12">
        <f>AP3/60</f>
        <v>52.11386880333529</v>
      </c>
      <c r="AR3" s="11">
        <f>AN3/AQ3</f>
        <v>0.3697477246666667</v>
      </c>
    </row>
    <row r="4" ht="31.5" customHeight="1">
      <c r="A4" s="6">
        <v>2</v>
      </c>
      <c r="B4" t="s" s="7">
        <v>48</v>
      </c>
      <c r="C4" t="s" s="7">
        <v>49</v>
      </c>
      <c r="D4" t="s" s="7">
        <v>50</v>
      </c>
      <c r="E4" t="s" s="7">
        <v>51</v>
      </c>
      <c r="F4" s="15">
        <v>40055000</v>
      </c>
      <c r="G4" s="16">
        <f>F4*2%</f>
        <v>801100</v>
      </c>
      <c r="H4" s="17"/>
      <c r="I4" s="16">
        <f>H4+G4+F4</f>
        <v>40856100</v>
      </c>
      <c r="J4" s="16">
        <v>10</v>
      </c>
      <c r="K4" s="16">
        <f>F4*12%</f>
        <v>4806600</v>
      </c>
      <c r="L4" s="16">
        <f>I4-K4</f>
        <v>36049500</v>
      </c>
      <c r="M4" s="16">
        <f>L4/J4</f>
        <v>3604950</v>
      </c>
      <c r="N4" s="11">
        <v>54</v>
      </c>
      <c r="O4" s="11">
        <v>10</v>
      </c>
      <c r="P4" s="11">
        <f>365-N4-O4</f>
        <v>301</v>
      </c>
      <c r="Q4" s="11">
        <v>3</v>
      </c>
      <c r="R4" s="11">
        <f>Q4*P4*7.5</f>
        <v>6772.5</v>
      </c>
      <c r="S4" s="11">
        <v>0.85</v>
      </c>
      <c r="T4" s="12">
        <f>S4*R4</f>
        <v>5756.625</v>
      </c>
      <c r="U4" s="11">
        <v>0.12</v>
      </c>
      <c r="V4" s="11">
        <v>0.8</v>
      </c>
      <c r="W4" s="11">
        <f>V4*U4*I4</f>
        <v>3922185.6</v>
      </c>
      <c r="X4" s="11">
        <f>I4*2%</f>
        <v>817122</v>
      </c>
      <c r="Y4" s="11">
        <f>1%*I4</f>
        <v>408561</v>
      </c>
      <c r="Z4" s="11">
        <v>35</v>
      </c>
      <c r="AA4" s="11">
        <v>9</v>
      </c>
      <c r="AB4" s="11">
        <f>Z4*AA4</f>
        <v>315</v>
      </c>
      <c r="AC4" s="11">
        <f>AB4*2%</f>
        <v>6.3</v>
      </c>
      <c r="AD4" s="11">
        <f>AC4*12</f>
        <v>75.59999999999999</v>
      </c>
      <c r="AE4" s="11">
        <v>15000</v>
      </c>
      <c r="AF4" s="11">
        <v>0.1</v>
      </c>
      <c r="AG4" s="13"/>
      <c r="AH4" s="11">
        <v>30000</v>
      </c>
      <c r="AI4" s="11">
        <v>0.1</v>
      </c>
      <c r="AJ4" s="11">
        <v>0</v>
      </c>
      <c r="AK4" s="14">
        <f>(AD4+X4+W4+M4)/T4</f>
        <v>1449.518285453716</v>
      </c>
      <c r="AL4" s="12">
        <f>(AJ4+Y4)/T4</f>
        <v>70.97231450719823</v>
      </c>
      <c r="AM4" s="11">
        <f>AK4+AL4</f>
        <v>1520.490599960915</v>
      </c>
      <c r="AN4" s="11">
        <f>AM4/60</f>
        <v>25.34150999934858</v>
      </c>
      <c r="AO4" s="11">
        <f t="shared" si="18"/>
        <v>18000000</v>
      </c>
      <c r="AP4" s="12">
        <f>AO4/T4</f>
        <v>3126.832128200117</v>
      </c>
      <c r="AQ4" s="12">
        <f>AP4/60</f>
        <v>52.11386880333529</v>
      </c>
      <c r="AR4" s="11">
        <f>AN4/AQ4</f>
        <v>0.4862719</v>
      </c>
    </row>
    <row r="5" ht="42" customHeight="1">
      <c r="A5" s="6">
        <v>3</v>
      </c>
      <c r="B5" t="s" s="7">
        <v>52</v>
      </c>
      <c r="C5" t="s" s="7">
        <v>53</v>
      </c>
      <c r="D5" t="s" s="7">
        <v>54</v>
      </c>
      <c r="E5" t="s" s="7">
        <v>51</v>
      </c>
      <c r="F5" s="10">
        <v>90000000</v>
      </c>
      <c r="G5" s="11">
        <f>F5*2%</f>
        <v>1800000</v>
      </c>
      <c r="H5" s="13"/>
      <c r="I5" s="11">
        <f>H5+G5+F5</f>
        <v>91800000</v>
      </c>
      <c r="J5" s="11">
        <v>10</v>
      </c>
      <c r="K5" s="11">
        <f>F5*12%</f>
        <v>10800000</v>
      </c>
      <c r="L5" s="11">
        <f>I5-K5</f>
        <v>81000000</v>
      </c>
      <c r="M5" s="11">
        <f>L5/J5</f>
        <v>8100000</v>
      </c>
      <c r="N5" s="11">
        <v>54</v>
      </c>
      <c r="O5" s="11">
        <v>10</v>
      </c>
      <c r="P5" s="11">
        <f>365-N5-O5</f>
        <v>301</v>
      </c>
      <c r="Q5" s="11">
        <v>3</v>
      </c>
      <c r="R5" s="11">
        <f>Q5*P5*7.5</f>
        <v>6772.5</v>
      </c>
      <c r="S5" s="11">
        <v>0.85</v>
      </c>
      <c r="T5" s="12">
        <f>S5*R5</f>
        <v>5756.625</v>
      </c>
      <c r="U5" s="11">
        <v>0.12</v>
      </c>
      <c r="V5" s="11">
        <v>0.8</v>
      </c>
      <c r="W5" s="11">
        <f>V5*U5*I5</f>
        <v>8812800</v>
      </c>
      <c r="X5" s="11">
        <f>I5*2%</f>
        <v>1836000</v>
      </c>
      <c r="Y5" s="11">
        <f>1%*I5</f>
        <v>918000</v>
      </c>
      <c r="Z5" s="11">
        <v>67.7</v>
      </c>
      <c r="AA5" s="11">
        <v>15</v>
      </c>
      <c r="AB5" s="11">
        <f>Z5*AA5</f>
        <v>1015.5</v>
      </c>
      <c r="AC5" s="11">
        <f>AB5*215.2</f>
        <v>218535.6</v>
      </c>
      <c r="AD5" s="11">
        <f>AC5*12</f>
        <v>2622427.2</v>
      </c>
      <c r="AE5" s="11">
        <v>15000</v>
      </c>
      <c r="AF5" s="11">
        <v>0.1</v>
      </c>
      <c r="AG5" s="13"/>
      <c r="AH5" s="11">
        <v>30000</v>
      </c>
      <c r="AI5" s="11">
        <v>0.1</v>
      </c>
      <c r="AJ5" s="11">
        <v>0</v>
      </c>
      <c r="AK5" s="14">
        <f>(AD5+X5+W5+M5)/T5</f>
        <v>3712.457768223569</v>
      </c>
      <c r="AL5" s="12">
        <f>(AJ5+Y5)/T5</f>
        <v>159.468438538206</v>
      </c>
      <c r="AM5" s="11">
        <f>AK5+AL5</f>
        <v>3871.926206761775</v>
      </c>
      <c r="AN5" s="11">
        <f>AM5/60</f>
        <v>64.53210344602958</v>
      </c>
      <c r="AO5" s="11">
        <f t="shared" si="18"/>
        <v>18000000</v>
      </c>
      <c r="AP5" s="12">
        <f>AO5/T5</f>
        <v>3126.832128200117</v>
      </c>
      <c r="AQ5" s="12">
        <f>AP5/60</f>
        <v>52.11386880333529</v>
      </c>
      <c r="AR5" s="11">
        <f>AN5/AQ5</f>
        <v>1.2382904</v>
      </c>
    </row>
    <row r="6" ht="42" customHeight="1">
      <c r="A6" s="6">
        <v>3</v>
      </c>
      <c r="B6" t="s" s="7">
        <v>52</v>
      </c>
      <c r="C6" t="s" s="7">
        <v>53</v>
      </c>
      <c r="D6" t="s" s="7">
        <v>54</v>
      </c>
      <c r="E6" t="s" s="7">
        <v>51</v>
      </c>
      <c r="F6" s="10">
        <v>90000000</v>
      </c>
      <c r="G6" s="11">
        <f>F6*2%</f>
        <v>1800000</v>
      </c>
      <c r="H6" s="13"/>
      <c r="I6" s="11">
        <f>H6+G6+F6</f>
        <v>91800000</v>
      </c>
      <c r="J6" s="11">
        <v>10</v>
      </c>
      <c r="K6" s="11">
        <f>F6*12%</f>
        <v>10800000</v>
      </c>
      <c r="L6" s="11">
        <f>I6-K6</f>
        <v>81000000</v>
      </c>
      <c r="M6" s="11">
        <f>L6/J6</f>
        <v>8100000</v>
      </c>
      <c r="N6" s="11">
        <v>54</v>
      </c>
      <c r="O6" s="11">
        <v>10</v>
      </c>
      <c r="P6" s="11">
        <f>365-N6-O6</f>
        <v>301</v>
      </c>
      <c r="Q6" s="11">
        <v>3</v>
      </c>
      <c r="R6" s="11">
        <f>Q6*P6*7.5</f>
        <v>6772.5</v>
      </c>
      <c r="S6" s="11">
        <v>0.85</v>
      </c>
      <c r="T6" s="12">
        <f>S6*R6</f>
        <v>5756.625</v>
      </c>
      <c r="U6" s="11">
        <v>0.12</v>
      </c>
      <c r="V6" s="11">
        <v>0.8</v>
      </c>
      <c r="W6" s="11">
        <f>V6*U6*I6</f>
        <v>8812800</v>
      </c>
      <c r="X6" s="11">
        <f>I6*2%</f>
        <v>1836000</v>
      </c>
      <c r="Y6" s="11">
        <f>1%*I6</f>
        <v>918000</v>
      </c>
      <c r="Z6" s="11">
        <v>67.7</v>
      </c>
      <c r="AA6" s="11">
        <v>15</v>
      </c>
      <c r="AB6" s="11">
        <f>Z6*AA6</f>
        <v>1015.5</v>
      </c>
      <c r="AC6" s="11">
        <f>AB6*215.2</f>
        <v>218535.6</v>
      </c>
      <c r="AD6" s="11">
        <f>AC6*12</f>
        <v>2622427.2</v>
      </c>
      <c r="AE6" s="11">
        <v>15000</v>
      </c>
      <c r="AF6" s="11">
        <v>0.1</v>
      </c>
      <c r="AG6" s="13"/>
      <c r="AH6" s="11">
        <v>30000</v>
      </c>
      <c r="AI6" s="11">
        <v>0.1</v>
      </c>
      <c r="AJ6" s="11">
        <v>0</v>
      </c>
      <c r="AK6" s="14">
        <f>(AD6+X6+W6+M6)/T6</f>
        <v>3712.457768223569</v>
      </c>
      <c r="AL6" s="12">
        <f>(AJ6+Y6)/T6</f>
        <v>159.468438538206</v>
      </c>
      <c r="AM6" s="11">
        <f>AK6+AL6</f>
        <v>3871.926206761775</v>
      </c>
      <c r="AN6" s="11">
        <f>AM6/60</f>
        <v>64.53210344602958</v>
      </c>
      <c r="AO6" s="11">
        <f t="shared" si="18"/>
        <v>18000000</v>
      </c>
      <c r="AP6" s="12">
        <f>AO6/T6</f>
        <v>3126.832128200117</v>
      </c>
      <c r="AQ6" s="12">
        <f>AP6/60</f>
        <v>52.11386880333529</v>
      </c>
      <c r="AR6" s="11">
        <f>AN6/AQ6</f>
        <v>1.2382904</v>
      </c>
    </row>
    <row r="7" ht="63" customHeight="1">
      <c r="A7" s="6">
        <v>4</v>
      </c>
      <c r="B7" t="s" s="7">
        <v>55</v>
      </c>
      <c r="C7" t="s" s="7">
        <v>56</v>
      </c>
      <c r="D7" t="s" s="7">
        <v>57</v>
      </c>
      <c r="E7" t="s" s="7">
        <v>51</v>
      </c>
      <c r="F7" s="10">
        <v>3000000</v>
      </c>
      <c r="G7" s="11">
        <f>F7*2%</f>
        <v>60000</v>
      </c>
      <c r="H7" s="13"/>
      <c r="I7" s="11">
        <f>H7+G7+F7</f>
        <v>3060000</v>
      </c>
      <c r="J7" s="11">
        <v>10</v>
      </c>
      <c r="K7" s="11">
        <f>F7*12%</f>
        <v>360000</v>
      </c>
      <c r="L7" s="11">
        <f>I7-K7</f>
        <v>2700000</v>
      </c>
      <c r="M7" s="11">
        <f>L7/J7</f>
        <v>270000</v>
      </c>
      <c r="N7" s="11">
        <v>54</v>
      </c>
      <c r="O7" s="11">
        <v>10</v>
      </c>
      <c r="P7" s="11">
        <f>365-N7-O7</f>
        <v>301</v>
      </c>
      <c r="Q7" s="11">
        <v>3</v>
      </c>
      <c r="R7" s="11">
        <f>Q7*P7*7.5</f>
        <v>6772.5</v>
      </c>
      <c r="S7" s="11">
        <v>0.85</v>
      </c>
      <c r="T7" s="12">
        <f>S7*R7</f>
        <v>5756.625</v>
      </c>
      <c r="U7" s="11">
        <v>0.12</v>
      </c>
      <c r="V7" s="11">
        <v>0.8</v>
      </c>
      <c r="W7" s="11">
        <f>V7*U7*I7</f>
        <v>293760</v>
      </c>
      <c r="X7" s="11">
        <f>I7*2%</f>
        <v>61200</v>
      </c>
      <c r="Y7" s="11">
        <f>3%*I7</f>
        <v>91800</v>
      </c>
      <c r="Z7" s="11">
        <v>44.1</v>
      </c>
      <c r="AA7" s="11">
        <v>20</v>
      </c>
      <c r="AB7" s="11">
        <f>Z7*AA7</f>
        <v>882</v>
      </c>
      <c r="AC7" s="11">
        <f>AB7*215.2</f>
        <v>189806.4</v>
      </c>
      <c r="AD7" s="11">
        <f>AC7*12</f>
        <v>2277676.8</v>
      </c>
      <c r="AE7" s="11">
        <v>15000</v>
      </c>
      <c r="AF7" s="11">
        <v>0.1</v>
      </c>
      <c r="AG7" s="13"/>
      <c r="AH7" s="11">
        <v>30000</v>
      </c>
      <c r="AI7" s="11">
        <v>0.1</v>
      </c>
      <c r="AJ7" s="11">
        <v>0</v>
      </c>
      <c r="AK7" s="14">
        <f>(AD7+X7+W7+M7)/T7</f>
        <v>504.2254445964432</v>
      </c>
      <c r="AL7" s="12">
        <f>(AJ7+Y7)/T7</f>
        <v>15.9468438538206</v>
      </c>
      <c r="AM7" s="11">
        <f>AK7+AL7</f>
        <v>520.1722884502637</v>
      </c>
      <c r="AN7" s="11">
        <f>AM7/60</f>
        <v>8.669538140837728</v>
      </c>
      <c r="AO7" s="11">
        <f t="shared" si="18"/>
        <v>18000000</v>
      </c>
      <c r="AP7" s="12">
        <f>AO7/T7</f>
        <v>3126.832128200117</v>
      </c>
      <c r="AQ7" s="12">
        <f>AP7/60</f>
        <v>52.11386880333529</v>
      </c>
      <c r="AR7" s="11">
        <f>AN7/AQ7</f>
        <v>0.1663576</v>
      </c>
    </row>
    <row r="8" ht="73.5" customHeight="1">
      <c r="A8" s="6">
        <v>5</v>
      </c>
      <c r="B8" t="s" s="7">
        <v>58</v>
      </c>
      <c r="C8" t="s" s="7">
        <v>59</v>
      </c>
      <c r="D8" t="s" s="7">
        <v>60</v>
      </c>
      <c r="E8" t="s" s="7">
        <v>61</v>
      </c>
      <c r="F8" s="10">
        <v>4050000</v>
      </c>
      <c r="G8" s="11">
        <f>F8*2%</f>
        <v>81000</v>
      </c>
      <c r="H8" s="13"/>
      <c r="I8" s="11">
        <f>H8+G8+F8</f>
        <v>4131000</v>
      </c>
      <c r="J8" s="11">
        <v>10</v>
      </c>
      <c r="K8" s="11">
        <f>F8*12%</f>
        <v>486000</v>
      </c>
      <c r="L8" s="11">
        <f>I8-K8</f>
        <v>3645000</v>
      </c>
      <c r="M8" s="11">
        <f>L8/J8</f>
        <v>364500</v>
      </c>
      <c r="N8" s="11">
        <v>54</v>
      </c>
      <c r="O8" s="11">
        <v>10</v>
      </c>
      <c r="P8" s="11">
        <f>365-N8-O8</f>
        <v>301</v>
      </c>
      <c r="Q8" s="11">
        <v>3</v>
      </c>
      <c r="R8" s="11">
        <f>Q8*P8*7.5</f>
        <v>6772.5</v>
      </c>
      <c r="S8" s="11">
        <v>0.85</v>
      </c>
      <c r="T8" s="12">
        <f>S8*R8</f>
        <v>5756.625</v>
      </c>
      <c r="U8" s="11">
        <v>0.12</v>
      </c>
      <c r="V8" s="11">
        <v>0.8</v>
      </c>
      <c r="W8" s="11">
        <f>V8*U8*I8</f>
        <v>396576</v>
      </c>
      <c r="X8" s="11">
        <f>I8*2%</f>
        <v>82620</v>
      </c>
      <c r="Y8" s="11">
        <f>3%*I8</f>
        <v>123930</v>
      </c>
      <c r="Z8" s="11">
        <v>25</v>
      </c>
      <c r="AA8" s="11">
        <v>9</v>
      </c>
      <c r="AB8" s="11">
        <f>Z8*AA8</f>
        <v>225</v>
      </c>
      <c r="AC8" s="11">
        <f>AB8*215.2</f>
        <v>48420</v>
      </c>
      <c r="AD8" s="11">
        <f>AC8*12</f>
        <v>581040</v>
      </c>
      <c r="AE8" s="11">
        <v>15000</v>
      </c>
      <c r="AF8" s="11">
        <v>0.1</v>
      </c>
      <c r="AG8" s="13"/>
      <c r="AH8" s="11">
        <v>30000</v>
      </c>
      <c r="AI8" s="11">
        <v>0.1</v>
      </c>
      <c r="AJ8" s="11">
        <v>0</v>
      </c>
      <c r="AK8" s="14">
        <f>(AD8+X8+W8+M8)/T8</f>
        <v>247.4950166112957</v>
      </c>
      <c r="AL8" s="12">
        <f>(AJ8+Y8)/T8</f>
        <v>21.52823920265781</v>
      </c>
      <c r="AM8" s="11">
        <f>AK8+AL8</f>
        <v>269.0232558139535</v>
      </c>
      <c r="AN8" s="11">
        <f>AM8/60</f>
        <v>4.483720930232558</v>
      </c>
      <c r="AO8" s="11">
        <f t="shared" si="18"/>
        <v>18000000</v>
      </c>
      <c r="AP8" s="12">
        <f>AO8/T8</f>
        <v>3126.832128200117</v>
      </c>
      <c r="AQ8" s="12">
        <f>AP8/60</f>
        <v>52.11386880333529</v>
      </c>
      <c r="AR8" s="11">
        <f>AN8/AQ8</f>
        <v>0.086037</v>
      </c>
    </row>
    <row r="9" ht="31.5" customHeight="1">
      <c r="A9" s="6">
        <v>6</v>
      </c>
      <c r="B9" t="s" s="7">
        <v>62</v>
      </c>
      <c r="C9" s="18"/>
      <c r="D9" s="19"/>
      <c r="E9" s="18"/>
      <c r="F9" s="10">
        <v>5000000</v>
      </c>
      <c r="G9" s="11">
        <f>F9*2%</f>
        <v>100000</v>
      </c>
      <c r="H9" s="13"/>
      <c r="I9" s="11">
        <f>H9+G9+F9</f>
        <v>5100000</v>
      </c>
      <c r="J9" s="11">
        <v>10</v>
      </c>
      <c r="K9" s="11">
        <f>F9*12%</f>
        <v>600000</v>
      </c>
      <c r="L9" s="11">
        <f>I9-K9</f>
        <v>4500000</v>
      </c>
      <c r="M9" s="11">
        <f>L9/J9</f>
        <v>450000</v>
      </c>
      <c r="N9" s="11">
        <v>54</v>
      </c>
      <c r="O9" s="11">
        <v>10</v>
      </c>
      <c r="P9" s="11">
        <f>365-N9-O9</f>
        <v>301</v>
      </c>
      <c r="Q9" s="11">
        <v>3</v>
      </c>
      <c r="R9" s="11">
        <f>Q9*P9*7.5</f>
        <v>6772.5</v>
      </c>
      <c r="S9" s="11">
        <v>0.85</v>
      </c>
      <c r="T9" s="12">
        <f>S9*R9</f>
        <v>5756.625</v>
      </c>
      <c r="U9" s="11">
        <v>0.12</v>
      </c>
      <c r="V9" s="11">
        <v>0.8</v>
      </c>
      <c r="W9" s="11">
        <f>V9*U9*I9</f>
        <v>489600</v>
      </c>
      <c r="X9" s="11">
        <f>I9*2%</f>
        <v>102000</v>
      </c>
      <c r="Y9" s="11">
        <f>3%*I9</f>
        <v>153000</v>
      </c>
      <c r="Z9" s="11">
        <v>9</v>
      </c>
      <c r="AA9" s="11">
        <v>9</v>
      </c>
      <c r="AB9" s="11">
        <f>Z9*AA9</f>
        <v>81</v>
      </c>
      <c r="AC9" s="11">
        <f>AB9*215.2</f>
        <v>17431.2</v>
      </c>
      <c r="AD9" s="11">
        <f>AC9*12</f>
        <v>209174.4</v>
      </c>
      <c r="AE9" s="11">
        <v>15000</v>
      </c>
      <c r="AF9" s="11">
        <v>0.1</v>
      </c>
      <c r="AG9" s="13"/>
      <c r="AH9" s="11">
        <v>30000</v>
      </c>
      <c r="AI9" s="11">
        <v>0.1</v>
      </c>
      <c r="AJ9" s="11">
        <v>0</v>
      </c>
      <c r="AK9" s="14">
        <f>(AD9+X9+W9+M9)/T9</f>
        <v>217.275643280568</v>
      </c>
      <c r="AL9" s="12">
        <f>(AJ9+Y9)/T9</f>
        <v>26.578073089701</v>
      </c>
      <c r="AM9" s="11">
        <f>AK9+AL9</f>
        <v>243.853716370269</v>
      </c>
      <c r="AN9" s="11">
        <f>AM9/60</f>
        <v>4.064228606171151</v>
      </c>
      <c r="AO9" s="11">
        <f t="shared" si="18"/>
        <v>18000000</v>
      </c>
      <c r="AP9" s="12">
        <f>AO9/T9</f>
        <v>3126.832128200117</v>
      </c>
      <c r="AQ9" s="12">
        <f>AP9/60</f>
        <v>52.11386880333529</v>
      </c>
      <c r="AR9" s="11">
        <f>AN9/AQ9</f>
        <v>0.07798746666666667</v>
      </c>
    </row>
    <row r="10" ht="17" customHeight="1">
      <c r="A10" s="11">
        <v>7</v>
      </c>
      <c r="B10" t="s" s="16">
        <v>63</v>
      </c>
      <c r="C10" s="17"/>
      <c r="D10" s="17"/>
      <c r="E10" s="17"/>
      <c r="F10" s="11">
        <v>54500000</v>
      </c>
      <c r="G10" s="11">
        <f>F10*2%</f>
        <v>1090000</v>
      </c>
      <c r="H10" s="13"/>
      <c r="I10" s="11">
        <f>H10+G10+F10</f>
        <v>55590000</v>
      </c>
      <c r="J10" s="11">
        <v>10</v>
      </c>
      <c r="K10" s="11">
        <f>F10*12%</f>
        <v>6540000</v>
      </c>
      <c r="L10" s="11">
        <f>I10-K10</f>
        <v>49050000</v>
      </c>
      <c r="M10" s="11">
        <f>L10/J10</f>
        <v>4905000</v>
      </c>
      <c r="N10" s="11">
        <v>54</v>
      </c>
      <c r="O10" s="11">
        <v>10</v>
      </c>
      <c r="P10" s="11">
        <f>365-N10-O10</f>
        <v>301</v>
      </c>
      <c r="Q10" s="11">
        <v>3</v>
      </c>
      <c r="R10" s="11">
        <f>Q10*P10*7.5</f>
        <v>6772.5</v>
      </c>
      <c r="S10" s="11">
        <v>0.85</v>
      </c>
      <c r="T10" s="12">
        <f>S10*R10</f>
        <v>5756.625</v>
      </c>
      <c r="U10" s="11">
        <v>0.12</v>
      </c>
      <c r="V10" s="11">
        <v>0.8</v>
      </c>
      <c r="W10" s="11">
        <f>V10*U10*I10</f>
        <v>5336640</v>
      </c>
      <c r="X10" s="11">
        <f>I10*1%</f>
        <v>555900</v>
      </c>
      <c r="Y10" s="11">
        <f>1%*I10</f>
        <v>555900</v>
      </c>
      <c r="Z10" s="11">
        <v>22.25</v>
      </c>
      <c r="AA10" s="11">
        <v>5</v>
      </c>
      <c r="AB10" s="11">
        <f>Z10*AA10</f>
        <v>111.25</v>
      </c>
      <c r="AC10" s="11">
        <f>AB10*215.2</f>
        <v>23941</v>
      </c>
      <c r="AD10" s="11">
        <f>AC10*12</f>
        <v>287292</v>
      </c>
      <c r="AE10" s="11">
        <v>15000</v>
      </c>
      <c r="AF10" s="11">
        <v>0.1</v>
      </c>
      <c r="AG10" s="13"/>
      <c r="AH10" s="11">
        <v>30000</v>
      </c>
      <c r="AI10" s="11">
        <v>0.1</v>
      </c>
      <c r="AJ10" s="11">
        <v>0</v>
      </c>
      <c r="AK10" s="14">
        <f>(AD10+X10+W10+M10)/T10</f>
        <v>1925.578268516709</v>
      </c>
      <c r="AL10" s="12">
        <f>(AJ10+Y10)/T10</f>
        <v>96.56699889258029</v>
      </c>
      <c r="AM10" s="11">
        <f>AK10+AL10</f>
        <v>2022.145267409289</v>
      </c>
      <c r="AN10" s="11">
        <f>AM10/60</f>
        <v>33.70242112348816</v>
      </c>
      <c r="AO10" s="11">
        <f t="shared" si="18"/>
        <v>18000000</v>
      </c>
      <c r="AP10" s="12">
        <f>AO10/T10</f>
        <v>3126.832128200117</v>
      </c>
      <c r="AQ10" s="12">
        <f>AP10/60</f>
        <v>52.11386880333529</v>
      </c>
      <c r="AR10" s="11">
        <f>AN10/AQ10</f>
        <v>0.6467073333333334</v>
      </c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0" customWidth="1"/>
    <col min="2" max="2" width="6.625" style="20" customWidth="1"/>
    <col min="3" max="3" width="6.625" style="20" customWidth="1"/>
    <col min="4" max="4" width="6.625" style="20" customWidth="1"/>
    <col min="5" max="5" width="6.625" style="20" customWidth="1"/>
    <col min="6" max="256" width="6.625" style="20" customWidth="1"/>
  </cols>
  <sheetData>
    <row r="1" ht="17" customHeight="1">
      <c r="A1" s="13"/>
      <c r="B1" s="13"/>
      <c r="C1" s="13"/>
      <c r="D1" s="13"/>
      <c r="E1" s="13"/>
    </row>
    <row r="2" ht="17" customHeight="1">
      <c r="A2" s="13"/>
      <c r="B2" s="13"/>
      <c r="C2" s="13"/>
      <c r="D2" s="13"/>
      <c r="E2" s="13"/>
    </row>
    <row r="3" ht="17" customHeight="1">
      <c r="A3" s="13"/>
      <c r="B3" s="13"/>
      <c r="C3" s="13"/>
      <c r="D3" s="13"/>
      <c r="E3" s="13"/>
    </row>
    <row r="4" ht="17" customHeight="1">
      <c r="A4" s="13"/>
      <c r="B4" s="13"/>
      <c r="C4" s="13"/>
      <c r="D4" s="13"/>
      <c r="E4" s="13"/>
    </row>
    <row r="5" ht="17" customHeight="1">
      <c r="A5" s="13"/>
      <c r="B5" s="13"/>
      <c r="C5" s="13"/>
      <c r="D5" s="13"/>
      <c r="E5" s="13"/>
    </row>
    <row r="6" ht="17" customHeight="1">
      <c r="A6" s="13"/>
      <c r="B6" s="13"/>
      <c r="C6" s="13"/>
      <c r="D6" s="13"/>
      <c r="E6" s="13"/>
    </row>
    <row r="7" ht="17" customHeight="1">
      <c r="A7" s="13"/>
      <c r="B7" s="13"/>
      <c r="C7" s="13"/>
      <c r="D7" s="13"/>
      <c r="E7" s="13"/>
    </row>
    <row r="8" ht="17" customHeight="1">
      <c r="A8" s="13"/>
      <c r="B8" s="13"/>
      <c r="C8" s="13"/>
      <c r="D8" s="13"/>
      <c r="E8" s="13"/>
    </row>
    <row r="9" ht="17" customHeight="1">
      <c r="A9" s="13"/>
      <c r="B9" s="13"/>
      <c r="C9" s="13"/>
      <c r="D9" s="13"/>
      <c r="E9" s="13"/>
    </row>
    <row r="10" ht="17" customHeight="1">
      <c r="A10" s="13"/>
      <c r="B10" s="13"/>
      <c r="C10" s="13"/>
      <c r="D10" s="13"/>
      <c r="E10" s="13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21" customWidth="1"/>
    <col min="2" max="2" width="6.625" style="21" customWidth="1"/>
    <col min="3" max="3" width="6.625" style="21" customWidth="1"/>
    <col min="4" max="4" width="6.625" style="21" customWidth="1"/>
    <col min="5" max="5" width="6.625" style="21" customWidth="1"/>
    <col min="6" max="256" width="6.625" style="21" customWidth="1"/>
  </cols>
  <sheetData>
    <row r="1" ht="17" customHeight="1">
      <c r="A1" s="13"/>
      <c r="B1" s="13"/>
      <c r="C1" s="13"/>
      <c r="D1" s="13"/>
      <c r="E1" s="13"/>
    </row>
    <row r="2" ht="17" customHeight="1">
      <c r="A2" s="13"/>
      <c r="B2" s="13"/>
      <c r="C2" s="13"/>
      <c r="D2" s="13"/>
      <c r="E2" s="13"/>
    </row>
    <row r="3" ht="17" customHeight="1">
      <c r="A3" s="13"/>
      <c r="B3" s="13"/>
      <c r="C3" s="13"/>
      <c r="D3" s="13"/>
      <c r="E3" s="13"/>
    </row>
    <row r="4" ht="17" customHeight="1">
      <c r="A4" s="13"/>
      <c r="B4" s="13"/>
      <c r="C4" s="13"/>
      <c r="D4" s="13"/>
      <c r="E4" s="13"/>
    </row>
    <row r="5" ht="17" customHeight="1">
      <c r="A5" s="13"/>
      <c r="B5" s="13"/>
      <c r="C5" s="13"/>
      <c r="D5" s="13"/>
      <c r="E5" s="13"/>
    </row>
    <row r="6" ht="17" customHeight="1">
      <c r="A6" s="13"/>
      <c r="B6" s="13"/>
      <c r="C6" s="13"/>
      <c r="D6" s="13"/>
      <c r="E6" s="13"/>
    </row>
    <row r="7" ht="17" customHeight="1">
      <c r="A7" s="13"/>
      <c r="B7" s="13"/>
      <c r="C7" s="13"/>
      <c r="D7" s="13"/>
      <c r="E7" s="13"/>
    </row>
    <row r="8" ht="17" customHeight="1">
      <c r="A8" s="13"/>
      <c r="B8" s="13"/>
      <c r="C8" s="13"/>
      <c r="D8" s="13"/>
      <c r="E8" s="13"/>
    </row>
    <row r="9" ht="17" customHeight="1">
      <c r="A9" s="13"/>
      <c r="B9" s="13"/>
      <c r="C9" s="13"/>
      <c r="D9" s="13"/>
      <c r="E9" s="13"/>
    </row>
    <row r="10" ht="17" customHeight="1">
      <c r="A10" s="13"/>
      <c r="B10" s="13"/>
      <c r="C10" s="13"/>
      <c r="D10" s="13"/>
      <c r="E10" s="13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