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455" windowWidth="13155" windowHeight="6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AC8" i="1"/>
  <c r="AD8" i="1" s="1"/>
  <c r="AB8" i="1"/>
  <c r="R8" i="1"/>
  <c r="T8" i="1" s="1"/>
  <c r="AP8" i="1" s="1"/>
  <c r="AQ8" i="1" s="1"/>
  <c r="P8" i="1"/>
  <c r="K8" i="1"/>
  <c r="G8" i="1"/>
  <c r="I8" i="1" s="1"/>
  <c r="AB7" i="1"/>
  <c r="AC7" i="1" s="1"/>
  <c r="AD7" i="1" s="1"/>
  <c r="P7" i="1"/>
  <c r="R7" i="1" s="1"/>
  <c r="T7" i="1" s="1"/>
  <c r="AP7" i="1" s="1"/>
  <c r="AQ7" i="1" s="1"/>
  <c r="K7" i="1"/>
  <c r="G7" i="1"/>
  <c r="I7" i="1" s="1"/>
  <c r="X7" i="1" s="1"/>
  <c r="AB6" i="1"/>
  <c r="AC6" i="1" s="1"/>
  <c r="AD6" i="1" s="1"/>
  <c r="P6" i="1"/>
  <c r="R6" i="1" s="1"/>
  <c r="T6" i="1" s="1"/>
  <c r="AP6" i="1" s="1"/>
  <c r="AQ6" i="1" s="1"/>
  <c r="K6" i="1"/>
  <c r="G6" i="1"/>
  <c r="I6" i="1" s="1"/>
  <c r="AB5" i="1"/>
  <c r="AC5" i="1" s="1"/>
  <c r="AD5" i="1" s="1"/>
  <c r="P5" i="1"/>
  <c r="R5" i="1" s="1"/>
  <c r="T5" i="1" s="1"/>
  <c r="AP5" i="1" s="1"/>
  <c r="AQ5" i="1" s="1"/>
  <c r="K5" i="1"/>
  <c r="G5" i="1"/>
  <c r="I5" i="1" s="1"/>
  <c r="Y5" i="1" s="1"/>
  <c r="AL5" i="1" s="1"/>
  <c r="AC4" i="1"/>
  <c r="AD4" i="1" s="1"/>
  <c r="AB4" i="1"/>
  <c r="R4" i="1"/>
  <c r="T4" i="1" s="1"/>
  <c r="AP4" i="1" s="1"/>
  <c r="AQ4" i="1" s="1"/>
  <c r="P4" i="1"/>
  <c r="K4" i="1"/>
  <c r="G4" i="1"/>
  <c r="I4" i="1" s="1"/>
  <c r="AC3" i="1"/>
  <c r="AD3" i="1" s="1"/>
  <c r="AB3" i="1"/>
  <c r="R3" i="1"/>
  <c r="T3" i="1" s="1"/>
  <c r="AP3" i="1" s="1"/>
  <c r="AQ3" i="1" s="1"/>
  <c r="P3" i="1"/>
  <c r="G3" i="1"/>
  <c r="I3" i="1" s="1"/>
  <c r="AB2" i="1"/>
  <c r="AC2" i="1" s="1"/>
  <c r="AD2" i="1" s="1"/>
  <c r="R2" i="1"/>
  <c r="T2" i="1" s="1"/>
  <c r="AP2" i="1" s="1"/>
  <c r="AQ2" i="1" s="1"/>
  <c r="P2" i="1"/>
  <c r="G2" i="1"/>
  <c r="I2" i="1" s="1"/>
  <c r="W2" i="1" s="1"/>
  <c r="K2" i="1" l="1"/>
  <c r="L2" i="1" s="1"/>
  <c r="M2" i="1" s="1"/>
  <c r="K3" i="1"/>
  <c r="L3" i="1" s="1"/>
  <c r="M3" i="1" s="1"/>
  <c r="AK3" i="1" s="1"/>
  <c r="AM3" i="1" s="1"/>
  <c r="AN3" i="1" s="1"/>
  <c r="AR3" i="1" s="1"/>
  <c r="Y3" i="1"/>
  <c r="AL3" i="1" s="1"/>
  <c r="X3" i="1"/>
  <c r="W3" i="1"/>
  <c r="Y6" i="1"/>
  <c r="AL6" i="1" s="1"/>
  <c r="W6" i="1"/>
  <c r="X6" i="1"/>
  <c r="AK6" i="1" s="1"/>
  <c r="AM6" i="1" s="1"/>
  <c r="AN6" i="1" s="1"/>
  <c r="AR6" i="1" s="1"/>
  <c r="L6" i="1"/>
  <c r="M6" i="1" s="1"/>
  <c r="X2" i="1"/>
  <c r="Y2" i="1"/>
  <c r="AL2" i="1" s="1"/>
  <c r="Y4" i="1"/>
  <c r="AL4" i="1" s="1"/>
  <c r="X4" i="1"/>
  <c r="L4" i="1"/>
  <c r="M4" i="1" s="1"/>
  <c r="W4" i="1"/>
  <c r="Y8" i="1"/>
  <c r="AL8" i="1" s="1"/>
  <c r="W8" i="1"/>
  <c r="X8" i="1"/>
  <c r="L8" i="1"/>
  <c r="M8" i="1" s="1"/>
  <c r="L5" i="1"/>
  <c r="M5" i="1" s="1"/>
  <c r="X5" i="1"/>
  <c r="W5" i="1"/>
  <c r="W7" i="1"/>
  <c r="Y7" i="1"/>
  <c r="AL7" i="1" s="1"/>
  <c r="L7" i="1"/>
  <c r="M7" i="1" s="1"/>
  <c r="AK7" i="1" l="1"/>
  <c r="AM7" i="1" s="1"/>
  <c r="AN7" i="1" s="1"/>
  <c r="AR7" i="1" s="1"/>
  <c r="AK4" i="1"/>
  <c r="AM4" i="1" s="1"/>
  <c r="AN4" i="1" s="1"/>
  <c r="AR4" i="1" s="1"/>
  <c r="AK2" i="1"/>
  <c r="AM2" i="1" s="1"/>
  <c r="AN2" i="1" s="1"/>
  <c r="AR2" i="1" s="1"/>
  <c r="AK5" i="1"/>
  <c r="AM5" i="1" s="1"/>
  <c r="AN5" i="1" s="1"/>
  <c r="AR5" i="1" s="1"/>
  <c r="AK8" i="1"/>
  <c r="AM8" i="1" s="1"/>
  <c r="AN8" i="1" s="1"/>
  <c r="AR8" i="1" s="1"/>
</calcChain>
</file>

<file path=xl/sharedStrings.xml><?xml version="1.0" encoding="utf-8"?>
<sst xmlns="http://schemas.openxmlformats.org/spreadsheetml/2006/main" count="66" uniqueCount="64">
  <si>
    <t>ID</t>
  </si>
  <si>
    <t>MHR</t>
  </si>
  <si>
    <t>Melting</t>
  </si>
  <si>
    <t>Induction Furnace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</si>
  <si>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</si>
  <si>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</si>
  <si>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</si>
  <si>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</si>
  <si>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</si>
  <si>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</si>
  <si>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</si>
  <si>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</si>
  <si>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</si>
  <si>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</si>
  <si>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</si>
  <si>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</si>
  <si>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</si>
  <si>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</si>
  <si>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</si>
  <si>
    <t>ARPA Horizontal</t>
  </si>
  <si>
    <t>Size 650*600*250/2</t>
  </si>
  <si>
    <t>1T Furnace Dual Track, 1800Kw</t>
  </si>
  <si>
    <t>spec_process</t>
  </si>
  <si>
    <t>spec_machine_used</t>
  </si>
  <si>
    <t>spec_description</t>
  </si>
  <si>
    <t>spec_make</t>
  </si>
  <si>
    <t>investment_machine_cost</t>
  </si>
  <si>
    <t>investment_ installation_cost</t>
  </si>
  <si>
    <t>investment_other_cost</t>
  </si>
  <si>
    <t>investment_total_machine_cost</t>
  </si>
  <si>
    <t>investment_machine_life</t>
  </si>
  <si>
    <t>investment_disposal_value</t>
  </si>
  <si>
    <t>investment_mhr_machine_cost</t>
  </si>
  <si>
    <t>investment_machine_cost_year</t>
  </si>
  <si>
    <t>working_days_week_holidays</t>
  </si>
  <si>
    <t>working_days_national_holidays</t>
  </si>
  <si>
    <t>working_days_per_year</t>
  </si>
  <si>
    <t>working_days_shift</t>
  </si>
  <si>
    <t>working_days_hours_per_year</t>
  </si>
  <si>
    <t>working_capacity_efficiency</t>
  </si>
  <si>
    <t>working_machine_uptime_year</t>
  </si>
  <si>
    <t>interest_charge_rate_of_interest</t>
  </si>
  <si>
    <t>interest_charge_loan</t>
  </si>
  <si>
    <t>interest_charge_cost</t>
  </si>
  <si>
    <t>interest_charge_maintenance</t>
  </si>
  <si>
    <t>interest_charge_consumables</t>
  </si>
  <si>
    <t>space_machine_length</t>
  </si>
  <si>
    <t>space_machine_breadth</t>
  </si>
  <si>
    <t>space_area</t>
  </si>
  <si>
    <t>space_cost</t>
  </si>
  <si>
    <t>space_cost_per_year</t>
  </si>
  <si>
    <t>direct_labour_salary_per_month</t>
  </si>
  <si>
    <t>direct_labour_utilisation</t>
  </si>
  <si>
    <t>direct_labour_supervisor</t>
  </si>
  <si>
    <t>direct_labour_salary1_per_month</t>
  </si>
  <si>
    <t>direct_labour_utilisation1</t>
  </si>
  <si>
    <t>direct_labour_cost</t>
  </si>
  <si>
    <t>mhr_FIX</t>
  </si>
  <si>
    <t>mhr_VAR</t>
  </si>
  <si>
    <t>mhr_MMR</t>
  </si>
  <si>
    <t>good_casting_pro_year</t>
  </si>
  <si>
    <t>good_casting_prod_hour</t>
  </si>
  <si>
    <t>good_casting_prod_min</t>
  </si>
  <si>
    <t>good_casting_cost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</si>
</sst>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9" fontId="3" fillId="0" borderId="1" xfId="2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left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</cellXfs>
  <cellStyles count="3">
    <cellStyle name="Comma" xfId="1" builtinId="3"/>
    <cellStyle name="Normal" xfId="0" builtinId="0"/>
    <cellStyle name="Normal_Leaf Spring Norm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topLeftCell="Y1" workbookViewId="0">
      <selection sqref="A1:AR1"/>
    </sheetView>
  </sheetViews>
  <sheetFormatPr defaultRowHeight="15" x14ac:dyDescent="0.25"/>
  <cols>
    <col min="6" max="6" width="25" customWidth="1"/>
  </cols>
  <sheetData>
    <row r="1" spans="1:44" ht="75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1</v>
      </c>
      <c r="AN1" s="2" t="s">
        <v>59</v>
      </c>
      <c r="AO1" s="2" t="s">
        <v>60</v>
      </c>
      <c r="AP1" s="2" t="s">
        <v>61</v>
      </c>
      <c r="AQ1" s="2" t="s">
        <v>62</v>
      </c>
      <c r="AR1" s="2" t="s">
        <v>63</v>
      </c>
    </row>
    <row r="2" spans="1:44" ht="52.5" x14ac:dyDescent="0.25">
      <c r="A2">
        <v>1</v>
      </c>
      <c r="B2" s="3" t="s">
        <v>2</v>
      </c>
      <c r="C2" s="3" t="s">
        <v>3</v>
      </c>
      <c r="D2" s="4" t="s">
        <v>21</v>
      </c>
      <c r="E2" s="5" t="s">
        <v>4</v>
      </c>
      <c r="F2" s="6">
        <f>48456700-32200000</f>
        <v>16256700</v>
      </c>
      <c r="G2" s="7">
        <f t="shared" ref="G2:G8" si="0">F2*2%</f>
        <v>325134</v>
      </c>
      <c r="H2" s="8"/>
      <c r="I2" s="6">
        <f t="shared" ref="I2:I8" si="1">+H2+G2+F2</f>
        <v>16581834</v>
      </c>
      <c r="J2" s="8">
        <v>10</v>
      </c>
      <c r="K2" s="6">
        <f t="shared" ref="K2:K8" si="2">+F2*12%</f>
        <v>1950804</v>
      </c>
      <c r="L2" s="6">
        <f t="shared" ref="L2:L8" si="3">+I2-K2</f>
        <v>14631030</v>
      </c>
      <c r="M2" s="6">
        <f t="shared" ref="M2:M8" si="4">L2/J2</f>
        <v>1463103</v>
      </c>
      <c r="N2">
        <v>54</v>
      </c>
      <c r="O2">
        <v>10</v>
      </c>
      <c r="P2">
        <f t="shared" ref="P2:P8" si="5">365-N2-O2</f>
        <v>301</v>
      </c>
      <c r="Q2">
        <v>3</v>
      </c>
      <c r="R2">
        <f t="shared" ref="R2:R8" si="6">+Q2*P2*7.5</f>
        <v>6772.5</v>
      </c>
      <c r="S2">
        <v>0.85</v>
      </c>
      <c r="T2" s="9">
        <f t="shared" ref="T2:T8" si="7">+S2*R2</f>
        <v>5756.625</v>
      </c>
      <c r="U2">
        <v>0.12</v>
      </c>
      <c r="V2">
        <v>0.8</v>
      </c>
      <c r="W2">
        <f t="shared" ref="W2:W8" si="8">+V2*U2*I2</f>
        <v>1591856.064</v>
      </c>
      <c r="X2">
        <f>I2*2%</f>
        <v>331636.68</v>
      </c>
      <c r="Y2">
        <f>1%*I2</f>
        <v>165818.34</v>
      </c>
      <c r="Z2">
        <v>31.75</v>
      </c>
      <c r="AA2">
        <v>8</v>
      </c>
      <c r="AB2">
        <f t="shared" ref="AB2:AB8" si="9">+Z2*AA2</f>
        <v>254</v>
      </c>
      <c r="AC2">
        <f>AB2*2%</f>
        <v>5.08</v>
      </c>
      <c r="AD2">
        <f t="shared" ref="AD2:AD8" si="10">AC2*12</f>
        <v>60.96</v>
      </c>
      <c r="AE2">
        <v>15000</v>
      </c>
      <c r="AF2">
        <v>0.1</v>
      </c>
      <c r="AH2">
        <v>30000</v>
      </c>
      <c r="AI2">
        <v>0.1</v>
      </c>
      <c r="AJ2">
        <v>0</v>
      </c>
      <c r="AK2" s="10">
        <f>(AD2+X2+W2+M2)/T2</f>
        <v>588.30594384730637</v>
      </c>
      <c r="AL2" s="9">
        <f>(AJ2+Y2)/T2</f>
        <v>28.804784053156144</v>
      </c>
      <c r="AM2" s="11">
        <f>AK2+AL2</f>
        <v>617.11072790046251</v>
      </c>
      <c r="AN2" s="11">
        <f>AM2/60</f>
        <v>10.285178798341041</v>
      </c>
      <c r="AO2" s="12">
        <v>18000000</v>
      </c>
      <c r="AP2" s="13">
        <f>AO2/T2</f>
        <v>3126.832128200117</v>
      </c>
      <c r="AQ2" s="13">
        <f t="shared" ref="AQ2:AQ8" si="11">AP2/60</f>
        <v>52.113868803335286</v>
      </c>
      <c r="AR2" s="14">
        <f>AN2/AQ2</f>
        <v>0.19735972466666665</v>
      </c>
    </row>
    <row r="3" spans="1:44" ht="31.5" x14ac:dyDescent="0.25">
      <c r="A3">
        <v>2</v>
      </c>
      <c r="B3" s="3" t="s">
        <v>5</v>
      </c>
      <c r="C3" s="3" t="s">
        <v>6</v>
      </c>
      <c r="D3" s="4" t="s">
        <v>7</v>
      </c>
      <c r="E3" s="5" t="s">
        <v>8</v>
      </c>
      <c r="F3">
        <f>70445000-32000000</f>
        <v>38445000</v>
      </c>
      <c r="G3">
        <f t="shared" si="0"/>
        <v>768900</v>
      </c>
      <c r="I3">
        <f t="shared" si="1"/>
        <v>39213900</v>
      </c>
      <c r="J3">
        <v>10</v>
      </c>
      <c r="K3">
        <f t="shared" si="2"/>
        <v>4613400</v>
      </c>
      <c r="L3">
        <f t="shared" si="3"/>
        <v>34600500</v>
      </c>
      <c r="M3">
        <f t="shared" si="4"/>
        <v>3460050</v>
      </c>
      <c r="N3">
        <v>54</v>
      </c>
      <c r="O3">
        <v>10</v>
      </c>
      <c r="P3">
        <f t="shared" si="5"/>
        <v>301</v>
      </c>
      <c r="Q3">
        <v>3</v>
      </c>
      <c r="R3">
        <f t="shared" si="6"/>
        <v>6772.5</v>
      </c>
      <c r="S3">
        <v>0.85</v>
      </c>
      <c r="T3" s="9">
        <f t="shared" si="7"/>
        <v>5756.625</v>
      </c>
      <c r="U3">
        <v>0.12</v>
      </c>
      <c r="V3">
        <v>0.8</v>
      </c>
      <c r="W3">
        <f t="shared" si="8"/>
        <v>3764534.4</v>
      </c>
      <c r="X3">
        <f t="shared" ref="X3:X7" si="12">I3*2%</f>
        <v>784278</v>
      </c>
      <c r="Y3">
        <f t="shared" ref="Y3:Y8" si="13">1%*I3</f>
        <v>392139</v>
      </c>
      <c r="Z3">
        <v>35</v>
      </c>
      <c r="AA3">
        <v>9</v>
      </c>
      <c r="AB3">
        <f t="shared" si="9"/>
        <v>315</v>
      </c>
      <c r="AC3">
        <f t="shared" ref="AC3" si="14">AB3*2%</f>
        <v>6.3</v>
      </c>
      <c r="AD3">
        <f t="shared" si="10"/>
        <v>75.599999999999994</v>
      </c>
      <c r="AE3">
        <v>15000</v>
      </c>
      <c r="AF3">
        <v>0.1</v>
      </c>
      <c r="AH3">
        <v>30000</v>
      </c>
      <c r="AI3">
        <v>0.1</v>
      </c>
      <c r="AJ3">
        <v>0</v>
      </c>
      <c r="AK3" s="10">
        <f t="shared" ref="AK3:AK8" si="15">(AD3+X3+W3+M3)/T3</f>
        <v>1391.2558139534883</v>
      </c>
      <c r="AL3" s="9">
        <f t="shared" ref="AL3:AL8" si="16">(AJ3+Y3)/T3</f>
        <v>68.119601328903656</v>
      </c>
      <c r="AM3" s="11">
        <f t="shared" ref="AM3:AM8" si="17">AK3+AL3</f>
        <v>1459.3754152823919</v>
      </c>
      <c r="AN3" s="11">
        <f t="shared" ref="AN3:AN8" si="18">AM3/60</f>
        <v>24.322923588039867</v>
      </c>
      <c r="AO3" s="12">
        <v>18000000</v>
      </c>
      <c r="AP3" s="13">
        <f t="shared" ref="AP3:AP8" si="19">AO3/T3</f>
        <v>3126.832128200117</v>
      </c>
      <c r="AQ3" s="13">
        <f t="shared" si="11"/>
        <v>52.113868803335286</v>
      </c>
      <c r="AR3" s="14">
        <f t="shared" ref="AR3:AR8" si="20">AN3/AQ3</f>
        <v>0.46672649999999999</v>
      </c>
    </row>
    <row r="4" spans="1:44" ht="42" x14ac:dyDescent="0.25">
      <c r="A4">
        <v>4</v>
      </c>
      <c r="B4" s="3" t="s">
        <v>9</v>
      </c>
      <c r="C4" s="3" t="s">
        <v>19</v>
      </c>
      <c r="D4" s="4" t="s">
        <v>20</v>
      </c>
      <c r="E4" s="5" t="s">
        <v>8</v>
      </c>
      <c r="F4">
        <v>42481000</v>
      </c>
      <c r="G4">
        <f t="shared" si="0"/>
        <v>849620</v>
      </c>
      <c r="I4">
        <f t="shared" si="1"/>
        <v>43330620</v>
      </c>
      <c r="J4">
        <v>10</v>
      </c>
      <c r="K4">
        <f t="shared" si="2"/>
        <v>5097720</v>
      </c>
      <c r="L4">
        <f t="shared" si="3"/>
        <v>38232900</v>
      </c>
      <c r="M4">
        <f t="shared" si="4"/>
        <v>3823290</v>
      </c>
      <c r="N4">
        <v>54</v>
      </c>
      <c r="O4">
        <v>10</v>
      </c>
      <c r="P4">
        <f t="shared" si="5"/>
        <v>301</v>
      </c>
      <c r="Q4">
        <v>3</v>
      </c>
      <c r="R4">
        <f t="shared" si="6"/>
        <v>6772.5</v>
      </c>
      <c r="S4">
        <v>0.85</v>
      </c>
      <c r="T4" s="9">
        <f t="shared" si="7"/>
        <v>5756.625</v>
      </c>
      <c r="U4">
        <v>0.12</v>
      </c>
      <c r="V4">
        <v>0.8</v>
      </c>
      <c r="W4">
        <f t="shared" si="8"/>
        <v>4159739.52</v>
      </c>
      <c r="X4">
        <f t="shared" si="12"/>
        <v>866612.4</v>
      </c>
      <c r="Y4">
        <f t="shared" si="13"/>
        <v>433306.2</v>
      </c>
      <c r="Z4">
        <v>67.7</v>
      </c>
      <c r="AA4">
        <v>15</v>
      </c>
      <c r="AB4">
        <f t="shared" si="9"/>
        <v>1015.5</v>
      </c>
      <c r="AC4">
        <f>AB4*215.2</f>
        <v>218535.59999999998</v>
      </c>
      <c r="AD4">
        <f t="shared" si="10"/>
        <v>2622427.1999999997</v>
      </c>
      <c r="AE4">
        <v>15000</v>
      </c>
      <c r="AF4">
        <v>0.1</v>
      </c>
      <c r="AH4">
        <v>30000</v>
      </c>
      <c r="AI4">
        <v>0.1</v>
      </c>
      <c r="AJ4">
        <v>0</v>
      </c>
      <c r="AK4" s="10">
        <f t="shared" si="15"/>
        <v>1992.8463500749135</v>
      </c>
      <c r="AL4" s="9">
        <f t="shared" si="16"/>
        <v>75.270874861572537</v>
      </c>
      <c r="AM4" s="11">
        <f t="shared" si="17"/>
        <v>2068.1172249364859</v>
      </c>
      <c r="AN4" s="11">
        <f t="shared" si="18"/>
        <v>34.4686204156081</v>
      </c>
      <c r="AO4" s="12">
        <v>18000000</v>
      </c>
      <c r="AP4" s="13">
        <f t="shared" si="19"/>
        <v>3126.832128200117</v>
      </c>
      <c r="AQ4" s="13">
        <f t="shared" si="11"/>
        <v>52.113868803335286</v>
      </c>
      <c r="AR4" s="14">
        <f t="shared" si="20"/>
        <v>0.66140973999999997</v>
      </c>
    </row>
    <row r="5" spans="1:44" ht="63" x14ac:dyDescent="0.25">
      <c r="A5">
        <v>5</v>
      </c>
      <c r="B5" s="3" t="s">
        <v>10</v>
      </c>
      <c r="C5" s="3" t="s">
        <v>11</v>
      </c>
      <c r="D5" s="4" t="s">
        <v>12</v>
      </c>
      <c r="E5" s="5" t="s">
        <v>8</v>
      </c>
      <c r="F5">
        <v>1000000</v>
      </c>
      <c r="G5">
        <f t="shared" si="0"/>
        <v>20000</v>
      </c>
      <c r="I5">
        <f t="shared" si="1"/>
        <v>1020000</v>
      </c>
      <c r="J5">
        <v>10</v>
      </c>
      <c r="K5">
        <f t="shared" si="2"/>
        <v>120000</v>
      </c>
      <c r="L5">
        <f t="shared" si="3"/>
        <v>900000</v>
      </c>
      <c r="M5">
        <f t="shared" si="4"/>
        <v>90000</v>
      </c>
      <c r="N5">
        <v>54</v>
      </c>
      <c r="O5">
        <v>10</v>
      </c>
      <c r="P5">
        <f t="shared" si="5"/>
        <v>301</v>
      </c>
      <c r="Q5">
        <v>3</v>
      </c>
      <c r="R5">
        <f t="shared" si="6"/>
        <v>6772.5</v>
      </c>
      <c r="S5">
        <v>0.85</v>
      </c>
      <c r="T5" s="9">
        <f t="shared" si="7"/>
        <v>5756.625</v>
      </c>
      <c r="U5">
        <v>0.12</v>
      </c>
      <c r="V5">
        <v>0.8</v>
      </c>
      <c r="W5">
        <f t="shared" si="8"/>
        <v>97920</v>
      </c>
      <c r="X5">
        <f t="shared" si="12"/>
        <v>20400</v>
      </c>
      <c r="Y5">
        <f>3%*I5</f>
        <v>30600</v>
      </c>
      <c r="Z5">
        <v>44.1</v>
      </c>
      <c r="AA5">
        <v>20</v>
      </c>
      <c r="AB5">
        <f t="shared" si="9"/>
        <v>882</v>
      </c>
      <c r="AC5">
        <f t="shared" ref="AC5:AC7" si="21">AB5*215.2</f>
        <v>189806.4</v>
      </c>
      <c r="AD5">
        <f t="shared" si="10"/>
        <v>2277676.7999999998</v>
      </c>
      <c r="AE5">
        <v>15000</v>
      </c>
      <c r="AF5">
        <v>0.1</v>
      </c>
      <c r="AH5">
        <v>30000</v>
      </c>
      <c r="AI5">
        <v>0.1</v>
      </c>
      <c r="AJ5">
        <v>0</v>
      </c>
      <c r="AK5" s="10">
        <f t="shared" si="15"/>
        <v>431.84970360237116</v>
      </c>
      <c r="AL5" s="9">
        <f t="shared" si="16"/>
        <v>5.3156146179401995</v>
      </c>
      <c r="AM5" s="11">
        <f t="shared" si="17"/>
        <v>437.16531822031135</v>
      </c>
      <c r="AN5" s="11">
        <f t="shared" si="18"/>
        <v>7.2860886370051894</v>
      </c>
      <c r="AO5" s="12">
        <v>18000000</v>
      </c>
      <c r="AP5" s="13">
        <f t="shared" si="19"/>
        <v>3126.832128200117</v>
      </c>
      <c r="AQ5" s="13">
        <f t="shared" si="11"/>
        <v>52.113868803335286</v>
      </c>
      <c r="AR5" s="14">
        <f t="shared" si="20"/>
        <v>0.13981093333333333</v>
      </c>
    </row>
    <row r="6" spans="1:44" ht="73.5" x14ac:dyDescent="0.25">
      <c r="A6">
        <v>6</v>
      </c>
      <c r="B6" s="3" t="s">
        <v>13</v>
      </c>
      <c r="C6" s="3" t="s">
        <v>14</v>
      </c>
      <c r="D6" s="4" t="s">
        <v>15</v>
      </c>
      <c r="E6" s="5" t="s">
        <v>16</v>
      </c>
      <c r="F6">
        <v>2000000</v>
      </c>
      <c r="G6">
        <f t="shared" si="0"/>
        <v>40000</v>
      </c>
      <c r="I6">
        <f t="shared" si="1"/>
        <v>2040000</v>
      </c>
      <c r="J6">
        <v>10</v>
      </c>
      <c r="K6">
        <f t="shared" si="2"/>
        <v>240000</v>
      </c>
      <c r="L6">
        <f t="shared" si="3"/>
        <v>1800000</v>
      </c>
      <c r="M6">
        <f t="shared" si="4"/>
        <v>180000</v>
      </c>
      <c r="N6">
        <v>54</v>
      </c>
      <c r="O6">
        <v>10</v>
      </c>
      <c r="P6">
        <f t="shared" si="5"/>
        <v>301</v>
      </c>
      <c r="Q6">
        <v>3</v>
      </c>
      <c r="R6">
        <f t="shared" si="6"/>
        <v>6772.5</v>
      </c>
      <c r="S6">
        <v>0.85</v>
      </c>
      <c r="T6" s="9">
        <f t="shared" si="7"/>
        <v>5756.625</v>
      </c>
      <c r="U6">
        <v>0.12</v>
      </c>
      <c r="V6">
        <v>0.8</v>
      </c>
      <c r="W6">
        <f t="shared" si="8"/>
        <v>195840</v>
      </c>
      <c r="X6">
        <f t="shared" si="12"/>
        <v>40800</v>
      </c>
      <c r="Y6">
        <f>3%*I6</f>
        <v>61200</v>
      </c>
      <c r="Z6">
        <v>25</v>
      </c>
      <c r="AA6">
        <v>9</v>
      </c>
      <c r="AB6">
        <f t="shared" si="9"/>
        <v>225</v>
      </c>
      <c r="AC6">
        <f t="shared" si="21"/>
        <v>48420</v>
      </c>
      <c r="AD6">
        <f t="shared" si="10"/>
        <v>581040</v>
      </c>
      <c r="AE6">
        <v>15000</v>
      </c>
      <c r="AF6">
        <v>0.1</v>
      </c>
      <c r="AH6">
        <v>30000</v>
      </c>
      <c r="AI6">
        <v>0.1</v>
      </c>
      <c r="AJ6">
        <v>0</v>
      </c>
      <c r="AK6" s="10">
        <f t="shared" si="15"/>
        <v>173.30988209237182</v>
      </c>
      <c r="AL6" s="9">
        <f t="shared" si="16"/>
        <v>10.631229235880399</v>
      </c>
      <c r="AM6" s="11">
        <f t="shared" si="17"/>
        <v>183.94111132825222</v>
      </c>
      <c r="AN6" s="11">
        <f t="shared" si="18"/>
        <v>3.0656851888042036</v>
      </c>
      <c r="AO6" s="12">
        <v>18000000</v>
      </c>
      <c r="AP6" s="13">
        <f t="shared" si="19"/>
        <v>3126.832128200117</v>
      </c>
      <c r="AQ6" s="13">
        <f t="shared" si="11"/>
        <v>52.113868803335286</v>
      </c>
      <c r="AR6" s="14">
        <f t="shared" si="20"/>
        <v>5.8826666666666666E-2</v>
      </c>
    </row>
    <row r="7" spans="1:44" ht="31.5" x14ac:dyDescent="0.25">
      <c r="A7">
        <v>7</v>
      </c>
      <c r="B7" s="3" t="s">
        <v>17</v>
      </c>
      <c r="C7" s="3"/>
      <c r="D7" s="4"/>
      <c r="E7" s="5"/>
      <c r="F7">
        <v>1000000</v>
      </c>
      <c r="G7">
        <f t="shared" si="0"/>
        <v>20000</v>
      </c>
      <c r="I7">
        <f t="shared" si="1"/>
        <v>1020000</v>
      </c>
      <c r="J7">
        <v>10</v>
      </c>
      <c r="K7">
        <f t="shared" si="2"/>
        <v>120000</v>
      </c>
      <c r="L7">
        <f t="shared" si="3"/>
        <v>900000</v>
      </c>
      <c r="M7">
        <f t="shared" si="4"/>
        <v>90000</v>
      </c>
      <c r="N7">
        <v>54</v>
      </c>
      <c r="O7">
        <v>10</v>
      </c>
      <c r="P7">
        <f t="shared" si="5"/>
        <v>301</v>
      </c>
      <c r="Q7">
        <v>3</v>
      </c>
      <c r="R7">
        <f t="shared" si="6"/>
        <v>6772.5</v>
      </c>
      <c r="S7">
        <v>0.85</v>
      </c>
      <c r="T7" s="9">
        <f t="shared" si="7"/>
        <v>5756.625</v>
      </c>
      <c r="U7">
        <v>0.12</v>
      </c>
      <c r="V7">
        <v>0.8</v>
      </c>
      <c r="W7">
        <f t="shared" si="8"/>
        <v>97920</v>
      </c>
      <c r="X7">
        <f t="shared" si="12"/>
        <v>20400</v>
      </c>
      <c r="Y7">
        <f>3%*I7</f>
        <v>30600</v>
      </c>
      <c r="Z7">
        <v>9</v>
      </c>
      <c r="AA7">
        <v>9</v>
      </c>
      <c r="AB7">
        <f t="shared" si="9"/>
        <v>81</v>
      </c>
      <c r="AC7">
        <f t="shared" si="21"/>
        <v>17431.2</v>
      </c>
      <c r="AD7">
        <f t="shared" si="10"/>
        <v>209174.40000000002</v>
      </c>
      <c r="AE7">
        <v>15000</v>
      </c>
      <c r="AF7">
        <v>0.1</v>
      </c>
      <c r="AH7">
        <v>30000</v>
      </c>
      <c r="AI7">
        <v>0.1</v>
      </c>
      <c r="AJ7">
        <v>0</v>
      </c>
      <c r="AK7" s="10">
        <f t="shared" si="15"/>
        <v>72.524161292423955</v>
      </c>
      <c r="AL7" s="9">
        <f t="shared" si="16"/>
        <v>5.3156146179401995</v>
      </c>
      <c r="AM7" s="11">
        <f t="shared" si="17"/>
        <v>77.839775910364153</v>
      </c>
      <c r="AN7" s="11">
        <f t="shared" si="18"/>
        <v>1.2973295985060693</v>
      </c>
      <c r="AO7" s="12">
        <v>18000000</v>
      </c>
      <c r="AP7" s="13">
        <f t="shared" si="19"/>
        <v>3126.832128200117</v>
      </c>
      <c r="AQ7" s="13">
        <f t="shared" si="11"/>
        <v>52.113868803335286</v>
      </c>
      <c r="AR7" s="14">
        <f t="shared" si="20"/>
        <v>2.4894133333333339E-2</v>
      </c>
    </row>
    <row r="8" spans="1:44" x14ac:dyDescent="0.25">
      <c r="A8">
        <v>8</v>
      </c>
      <c r="B8" t="s">
        <v>18</v>
      </c>
      <c r="F8">
        <v>12000000</v>
      </c>
      <c r="G8">
        <f t="shared" si="0"/>
        <v>240000</v>
      </c>
      <c r="I8">
        <f t="shared" si="1"/>
        <v>12240000</v>
      </c>
      <c r="J8">
        <v>10</v>
      </c>
      <c r="K8">
        <f t="shared" si="2"/>
        <v>1440000</v>
      </c>
      <c r="L8">
        <f t="shared" si="3"/>
        <v>10800000</v>
      </c>
      <c r="M8">
        <f t="shared" si="4"/>
        <v>1080000</v>
      </c>
      <c r="N8">
        <v>54</v>
      </c>
      <c r="O8">
        <v>10</v>
      </c>
      <c r="P8">
        <f t="shared" si="5"/>
        <v>301</v>
      </c>
      <c r="Q8">
        <v>3</v>
      </c>
      <c r="R8">
        <f t="shared" si="6"/>
        <v>6772.5</v>
      </c>
      <c r="S8">
        <v>0.85</v>
      </c>
      <c r="T8" s="9">
        <f t="shared" si="7"/>
        <v>5756.625</v>
      </c>
      <c r="U8">
        <v>0.12</v>
      </c>
      <c r="V8">
        <v>0.8</v>
      </c>
      <c r="W8">
        <f t="shared" si="8"/>
        <v>1175040</v>
      </c>
      <c r="X8">
        <f>I8*1%</f>
        <v>122400</v>
      </c>
      <c r="Y8">
        <f t="shared" si="13"/>
        <v>122400</v>
      </c>
      <c r="Z8">
        <v>22.25</v>
      </c>
      <c r="AA8">
        <v>5</v>
      </c>
      <c r="AB8">
        <f t="shared" si="9"/>
        <v>111.25</v>
      </c>
      <c r="AC8">
        <f>AB8*215.2</f>
        <v>23941</v>
      </c>
      <c r="AD8">
        <f t="shared" si="10"/>
        <v>287292</v>
      </c>
      <c r="AE8">
        <v>15000</v>
      </c>
      <c r="AF8">
        <v>0.1</v>
      </c>
      <c r="AH8">
        <v>30000</v>
      </c>
      <c r="AI8">
        <v>0.1</v>
      </c>
      <c r="AJ8">
        <v>0</v>
      </c>
      <c r="AK8" s="10">
        <f t="shared" si="15"/>
        <v>462.89831281349751</v>
      </c>
      <c r="AL8" s="9">
        <f t="shared" si="16"/>
        <v>21.262458471760798</v>
      </c>
      <c r="AM8" s="11">
        <f t="shared" si="17"/>
        <v>484.16077128525831</v>
      </c>
      <c r="AN8" s="11">
        <f t="shared" si="18"/>
        <v>8.0693461880876391</v>
      </c>
      <c r="AO8" s="12">
        <v>18000000</v>
      </c>
      <c r="AP8" s="13">
        <f t="shared" si="19"/>
        <v>3126.832128200117</v>
      </c>
      <c r="AQ8" s="13">
        <f t="shared" si="11"/>
        <v>52.113868803335286</v>
      </c>
      <c r="AR8" s="14">
        <f t="shared" si="20"/>
        <v>0.15484066666666668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</dc:creator>
  <cp:lastModifiedBy>Harikrish</cp:lastModifiedBy>
  <dcterms:created xsi:type="dcterms:W3CDTF">2015-02-06T05:50:33Z</dcterms:created>
  <dcterms:modified xsi:type="dcterms:W3CDTF">2015-02-07T14:06:22Z</dcterms:modified>
</cp:coreProperties>
</file>