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885" windowWidth="13635" windowHeight="69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4" i="1" l="1"/>
  <c r="AC4" i="1" s="1"/>
  <c r="AD4" i="1" s="1"/>
  <c r="P4" i="1"/>
  <c r="R4" i="1" s="1"/>
  <c r="T4" i="1" s="1"/>
  <c r="AP4" i="1" s="1"/>
  <c r="AQ4" i="1" s="1"/>
  <c r="K4" i="1"/>
  <c r="I4" i="1"/>
  <c r="Y4" i="1" s="1"/>
  <c r="AL4" i="1" s="1"/>
  <c r="G4" i="1"/>
  <c r="F3" i="1"/>
  <c r="F2" i="1"/>
  <c r="AK4" i="1" l="1"/>
  <c r="AM4" i="1" s="1"/>
  <c r="AN4" i="1" s="1"/>
  <c r="AR4" i="1" s="1"/>
  <c r="L4" i="1"/>
  <c r="M4" i="1" s="1"/>
  <c r="X4" i="1"/>
  <c r="W4" i="1"/>
  <c r="AC9" i="1" l="1"/>
  <c r="AD9" i="1" s="1"/>
  <c r="AB9" i="1"/>
  <c r="R9" i="1"/>
  <c r="T9" i="1" s="1"/>
  <c r="AP9" i="1" s="1"/>
  <c r="AQ9" i="1" s="1"/>
  <c r="P9" i="1"/>
  <c r="K9" i="1"/>
  <c r="G9" i="1"/>
  <c r="I9" i="1" s="1"/>
  <c r="AB8" i="1"/>
  <c r="AC8" i="1" s="1"/>
  <c r="AD8" i="1" s="1"/>
  <c r="P8" i="1"/>
  <c r="R8" i="1" s="1"/>
  <c r="T8" i="1" s="1"/>
  <c r="AP8" i="1" s="1"/>
  <c r="AQ8" i="1" s="1"/>
  <c r="K8" i="1"/>
  <c r="G8" i="1"/>
  <c r="I8" i="1" s="1"/>
  <c r="X8" i="1" s="1"/>
  <c r="AC7" i="1"/>
  <c r="AD7" i="1" s="1"/>
  <c r="AB7" i="1"/>
  <c r="R7" i="1"/>
  <c r="T7" i="1" s="1"/>
  <c r="AP7" i="1" s="1"/>
  <c r="AQ7" i="1" s="1"/>
  <c r="P7" i="1"/>
  <c r="K7" i="1"/>
  <c r="G7" i="1"/>
  <c r="I7" i="1" s="1"/>
  <c r="AB6" i="1"/>
  <c r="AC6" i="1" s="1"/>
  <c r="AD6" i="1" s="1"/>
  <c r="P6" i="1"/>
  <c r="R6" i="1" s="1"/>
  <c r="T6" i="1" s="1"/>
  <c r="AP6" i="1" s="1"/>
  <c r="AQ6" i="1" s="1"/>
  <c r="K6" i="1"/>
  <c r="I6" i="1"/>
  <c r="X6" i="1" s="1"/>
  <c r="G6" i="1"/>
  <c r="AC5" i="1"/>
  <c r="AD5" i="1" s="1"/>
  <c r="AB5" i="1"/>
  <c r="R5" i="1"/>
  <c r="T5" i="1" s="1"/>
  <c r="AP5" i="1" s="1"/>
  <c r="AQ5" i="1" s="1"/>
  <c r="P5" i="1"/>
  <c r="K5" i="1"/>
  <c r="G5" i="1"/>
  <c r="I5" i="1" s="1"/>
  <c r="AB3" i="1"/>
  <c r="AC3" i="1" s="1"/>
  <c r="AD3" i="1" s="1"/>
  <c r="P3" i="1"/>
  <c r="R3" i="1" s="1"/>
  <c r="T3" i="1" s="1"/>
  <c r="AP3" i="1" s="1"/>
  <c r="AQ3" i="1" s="1"/>
  <c r="K3" i="1"/>
  <c r="G3" i="1"/>
  <c r="I3" i="1" s="1"/>
  <c r="Y3" i="1" s="1"/>
  <c r="AL3" i="1" s="1"/>
  <c r="AC2" i="1"/>
  <c r="AD2" i="1" s="1"/>
  <c r="AB2" i="1"/>
  <c r="R2" i="1"/>
  <c r="T2" i="1" s="1"/>
  <c r="AP2" i="1" s="1"/>
  <c r="AQ2" i="1" s="1"/>
  <c r="P2" i="1"/>
  <c r="K2" i="1"/>
  <c r="G2" i="1"/>
  <c r="I2" i="1" s="1"/>
  <c r="Y2" i="1" l="1"/>
  <c r="AL2" i="1" s="1"/>
  <c r="X2" i="1"/>
  <c r="L2" i="1"/>
  <c r="M2" i="1" s="1"/>
  <c r="W2" i="1"/>
  <c r="X7" i="1"/>
  <c r="L7" i="1"/>
  <c r="M7" i="1" s="1"/>
  <c r="Y7" i="1"/>
  <c r="AL7" i="1" s="1"/>
  <c r="W7" i="1"/>
  <c r="Y5" i="1"/>
  <c r="AL5" i="1" s="1"/>
  <c r="W5" i="1"/>
  <c r="X5" i="1"/>
  <c r="L5" i="1"/>
  <c r="M5" i="1" s="1"/>
  <c r="AK7" i="1"/>
  <c r="AM7" i="1" s="1"/>
  <c r="AN7" i="1" s="1"/>
  <c r="AR7" i="1" s="1"/>
  <c r="Y9" i="1"/>
  <c r="AL9" i="1" s="1"/>
  <c r="W9" i="1"/>
  <c r="X9" i="1"/>
  <c r="L9" i="1"/>
  <c r="M9" i="1" s="1"/>
  <c r="L3" i="1"/>
  <c r="M3" i="1" s="1"/>
  <c r="X3" i="1"/>
  <c r="L6" i="1"/>
  <c r="M6" i="1" s="1"/>
  <c r="L8" i="1"/>
  <c r="M8" i="1" s="1"/>
  <c r="W3" i="1"/>
  <c r="W6" i="1"/>
  <c r="AK6" i="1" s="1"/>
  <c r="AM6" i="1" s="1"/>
  <c r="AN6" i="1" s="1"/>
  <c r="AR6" i="1" s="1"/>
  <c r="Y6" i="1"/>
  <c r="AL6" i="1" s="1"/>
  <c r="W8" i="1"/>
  <c r="AK8" i="1" s="1"/>
  <c r="AM8" i="1" s="1"/>
  <c r="AN8" i="1" s="1"/>
  <c r="AR8" i="1" s="1"/>
  <c r="Y8" i="1"/>
  <c r="AL8" i="1" s="1"/>
  <c r="AK5" i="1" l="1"/>
  <c r="AM5" i="1" s="1"/>
  <c r="AN5" i="1" s="1"/>
  <c r="AR5" i="1" s="1"/>
  <c r="AK3" i="1"/>
  <c r="AM3" i="1" s="1"/>
  <c r="AN3" i="1" s="1"/>
  <c r="AR3" i="1" s="1"/>
  <c r="AK9" i="1"/>
  <c r="AM9" i="1" s="1"/>
  <c r="AN9" i="1" s="1"/>
  <c r="AR9" i="1" s="1"/>
  <c r="AK2" i="1"/>
  <c r="AM2" i="1" s="1"/>
  <c r="AN2" i="1" s="1"/>
  <c r="AR2" i="1" s="1"/>
</calcChain>
</file>

<file path=xl/sharedStrings.xml><?xml version="1.0" encoding="utf-8"?>
<sst xmlns="http://schemas.openxmlformats.org/spreadsheetml/2006/main" count="70" uniqueCount="66">
  <si>
    <t>ID</t>
  </si>
  <si>
    <t>MHR</t>
  </si>
  <si>
    <t>Melting</t>
  </si>
  <si>
    <t>Induction Furnace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</si>
  <si>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</si>
  <si>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</si>
  <si>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</si>
  <si>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</si>
  <si>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</si>
  <si>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</si>
  <si>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 xml:space="preserve">DISA Horizontal </t>
  </si>
  <si>
    <t>Size 900*600*250/2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</si>
  <si>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</si>
  <si>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</si>
  <si>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</si>
  <si>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</si>
  <si>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</si>
  <si>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</si>
  <si>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</si>
  <si>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</si>
  <si>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</si>
  <si>
    <t>1.5T Furnace Dual Track, 1800Kw</t>
  </si>
  <si>
    <t>ARPA Horizontal</t>
  </si>
  <si>
    <t>Size 650*600*250/2</t>
  </si>
  <si>
    <t>spec_process</t>
  </si>
  <si>
    <t>spec_machine_used</t>
  </si>
  <si>
    <t>spec_description</t>
  </si>
  <si>
    <t>spec_make</t>
  </si>
  <si>
    <t>investment_machine_cost</t>
  </si>
  <si>
    <t>investment_ installation_cost</t>
  </si>
  <si>
    <t>investment_other_cost</t>
  </si>
  <si>
    <t>investment_total_machine_cost</t>
  </si>
  <si>
    <t>investment_machine_life</t>
  </si>
  <si>
    <t>investment_disposal_value</t>
  </si>
  <si>
    <t>investment_mhr_machine_cost</t>
  </si>
  <si>
    <t>investment_machine_cost_year</t>
  </si>
  <si>
    <t>working_days_week_holidays</t>
  </si>
  <si>
    <t>working_days_national_holidays</t>
  </si>
  <si>
    <t>working_days_per_year</t>
  </si>
  <si>
    <t>working_days_shift</t>
  </si>
  <si>
    <t>working_days_hours_per_year</t>
  </si>
  <si>
    <t>working_capacity_efficiency</t>
  </si>
  <si>
    <t>working_machine_uptime_year</t>
  </si>
  <si>
    <t>interest_charge_rate_of_interest</t>
  </si>
  <si>
    <t>interest_charge_loan</t>
  </si>
  <si>
    <t>interest_charge_cost</t>
  </si>
  <si>
    <t>interest_charge_maintenance</t>
  </si>
  <si>
    <t>interest_charge_consumables</t>
  </si>
  <si>
    <t>space_machine_length</t>
  </si>
  <si>
    <t>space_machine_breadth</t>
  </si>
  <si>
    <t>space_area</t>
  </si>
  <si>
    <t>space_cost</t>
  </si>
  <si>
    <t>space_cost_per_year</t>
  </si>
  <si>
    <t>direct_labour_salary_per_month</t>
  </si>
  <si>
    <t>direct_labour_utilisation</t>
  </si>
  <si>
    <t>direct_labour_supervisor</t>
  </si>
  <si>
    <t>direct_labour_salary1_per_month</t>
  </si>
  <si>
    <t>direct_labour_utilisation1</t>
  </si>
  <si>
    <t>direct_labour_cost</t>
  </si>
  <si>
    <t>mhr_FIX</t>
  </si>
  <si>
    <t>mhr_VAR</t>
  </si>
  <si>
    <t>mhr_MMR</t>
  </si>
  <si>
    <t>good_casting_pro_year</t>
  </si>
  <si>
    <t>good_casting_prod_hour</t>
  </si>
  <si>
    <t>good_casting_prod_min</t>
  </si>
  <si>
    <t>good_casting_cost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</si>
</sst>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</cellXfs>
  <cellStyles count="3">
    <cellStyle name="Comma" xfId="1" builtinId="3"/>
    <cellStyle name="Normal" xfId="0" builtinId="0"/>
    <cellStyle name="Normal_Leaf Spring Nor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workbookViewId="0">
      <selection activeCell="F2" sqref="F2"/>
    </sheetView>
  </sheetViews>
  <sheetFormatPr defaultRowHeight="15" x14ac:dyDescent="0.25"/>
  <cols>
    <col min="6" max="6" width="14.7109375" customWidth="1"/>
    <col min="7" max="7" width="20.7109375" customWidth="1"/>
    <col min="9" max="9" width="15" customWidth="1"/>
  </cols>
  <sheetData>
    <row r="1" spans="1:44" ht="75" x14ac:dyDescent="0.25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  <c r="AG1" s="2" t="s">
        <v>55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1</v>
      </c>
      <c r="AN1" s="2" t="s">
        <v>61</v>
      </c>
      <c r="AO1" s="2" t="s">
        <v>62</v>
      </c>
      <c r="AP1" s="2" t="s">
        <v>63</v>
      </c>
      <c r="AQ1" s="2" t="s">
        <v>64</v>
      </c>
      <c r="AR1" s="2" t="s">
        <v>65</v>
      </c>
    </row>
    <row r="2" spans="1:44" ht="52.5" x14ac:dyDescent="0.25">
      <c r="A2">
        <v>1</v>
      </c>
      <c r="B2" s="3" t="s">
        <v>2</v>
      </c>
      <c r="C2" s="3" t="s">
        <v>3</v>
      </c>
      <c r="D2" s="4" t="s">
        <v>21</v>
      </c>
      <c r="E2" s="5" t="s">
        <v>4</v>
      </c>
      <c r="F2" s="6">
        <f>48456700-12200000</f>
        <v>36256700</v>
      </c>
      <c r="G2" s="7">
        <f t="shared" ref="G2:G9" si="0">F2*2%</f>
        <v>725134</v>
      </c>
      <c r="H2" s="8"/>
      <c r="I2" s="6">
        <f t="shared" ref="I2:I9" si="1">+H2+G2+F2</f>
        <v>36981834</v>
      </c>
      <c r="J2" s="8">
        <v>10</v>
      </c>
      <c r="K2" s="6">
        <f t="shared" ref="K2:K9" si="2">+F2*12%</f>
        <v>4350804</v>
      </c>
      <c r="L2" s="6">
        <f t="shared" ref="L2:L9" si="3">+I2-K2</f>
        <v>32631030</v>
      </c>
      <c r="M2" s="6">
        <f t="shared" ref="M2:M9" si="4">L2/J2</f>
        <v>3263103</v>
      </c>
      <c r="N2">
        <v>54</v>
      </c>
      <c r="O2">
        <v>10</v>
      </c>
      <c r="P2">
        <f t="shared" ref="P2:P9" si="5">365-N2-O2</f>
        <v>301</v>
      </c>
      <c r="Q2">
        <v>3</v>
      </c>
      <c r="R2">
        <f t="shared" ref="R2:R9" si="6">+Q2*P2*7.5</f>
        <v>6772.5</v>
      </c>
      <c r="S2">
        <v>0.85</v>
      </c>
      <c r="T2" s="9">
        <f t="shared" ref="T2:T9" si="7">+S2*R2</f>
        <v>5756.625</v>
      </c>
      <c r="U2">
        <v>0.12</v>
      </c>
      <c r="V2">
        <v>0.8</v>
      </c>
      <c r="W2">
        <f t="shared" ref="W2:W9" si="8">+V2*U2*I2</f>
        <v>3550256.0640000002</v>
      </c>
      <c r="X2">
        <f>I2*2%</f>
        <v>739636.68</v>
      </c>
      <c r="Y2">
        <f>1%*I2</f>
        <v>369818.34</v>
      </c>
      <c r="Z2">
        <v>31.75</v>
      </c>
      <c r="AA2">
        <v>8</v>
      </c>
      <c r="AB2">
        <f t="shared" ref="AB2:AB9" si="9">+Z2*AA2</f>
        <v>254</v>
      </c>
      <c r="AC2">
        <f>AB2*2%</f>
        <v>5.08</v>
      </c>
      <c r="AD2">
        <f t="shared" ref="AD2:AD9" si="10">AC2*12</f>
        <v>60.96</v>
      </c>
      <c r="AE2">
        <v>15000</v>
      </c>
      <c r="AF2">
        <v>0.1</v>
      </c>
      <c r="AH2">
        <v>30000</v>
      </c>
      <c r="AI2">
        <v>0.1</v>
      </c>
      <c r="AJ2">
        <v>0</v>
      </c>
      <c r="AK2" s="10">
        <f>(AD2+X2+W2+M2)/T2</f>
        <v>1312.0633537880269</v>
      </c>
      <c r="AL2" s="9">
        <f>(AJ2+Y2)/T2</f>
        <v>64.24221483942415</v>
      </c>
      <c r="AM2" s="11">
        <f>AK2+AL2</f>
        <v>1376.3055686274511</v>
      </c>
      <c r="AN2" s="11">
        <f>AM2/60</f>
        <v>22.938426143790853</v>
      </c>
      <c r="AO2" s="12">
        <v>18000000</v>
      </c>
      <c r="AP2" s="13">
        <f>AO2/T2</f>
        <v>3126.832128200117</v>
      </c>
      <c r="AQ2" s="13">
        <f t="shared" ref="AQ2:AQ9" si="11">AP2/60</f>
        <v>52.113868803335286</v>
      </c>
      <c r="AR2" s="14">
        <f>AN2/AQ2</f>
        <v>0.44015972466666675</v>
      </c>
    </row>
    <row r="3" spans="1:44" ht="31.5" x14ac:dyDescent="0.25">
      <c r="A3">
        <v>2</v>
      </c>
      <c r="B3" s="3" t="s">
        <v>5</v>
      </c>
      <c r="C3" s="3" t="s">
        <v>6</v>
      </c>
      <c r="D3" s="4" t="s">
        <v>7</v>
      </c>
      <c r="E3" s="5" t="s">
        <v>8</v>
      </c>
      <c r="F3">
        <f>70445000-12000000</f>
        <v>58445000</v>
      </c>
      <c r="G3">
        <f t="shared" si="0"/>
        <v>1168900</v>
      </c>
      <c r="I3">
        <f t="shared" si="1"/>
        <v>59613900</v>
      </c>
      <c r="J3">
        <v>10</v>
      </c>
      <c r="K3">
        <f t="shared" si="2"/>
        <v>7013400</v>
      </c>
      <c r="L3">
        <f t="shared" si="3"/>
        <v>52600500</v>
      </c>
      <c r="M3">
        <f t="shared" si="4"/>
        <v>5260050</v>
      </c>
      <c r="N3">
        <v>54</v>
      </c>
      <c r="O3">
        <v>10</v>
      </c>
      <c r="P3">
        <f t="shared" si="5"/>
        <v>301</v>
      </c>
      <c r="Q3">
        <v>3</v>
      </c>
      <c r="R3">
        <f t="shared" si="6"/>
        <v>6772.5</v>
      </c>
      <c r="S3">
        <v>0.85</v>
      </c>
      <c r="T3" s="9">
        <f t="shared" si="7"/>
        <v>5756.625</v>
      </c>
      <c r="U3">
        <v>0.12</v>
      </c>
      <c r="V3">
        <v>0.8</v>
      </c>
      <c r="W3">
        <f t="shared" si="8"/>
        <v>5722934.4000000004</v>
      </c>
      <c r="X3">
        <f t="shared" ref="X3:X8" si="12">I3*2%</f>
        <v>1192278</v>
      </c>
      <c r="Y3">
        <f t="shared" ref="Y3:Y9" si="13">1%*I3</f>
        <v>596139</v>
      </c>
      <c r="Z3">
        <v>35</v>
      </c>
      <c r="AA3">
        <v>9</v>
      </c>
      <c r="AB3">
        <f t="shared" si="9"/>
        <v>315</v>
      </c>
      <c r="AC3">
        <f t="shared" ref="AC3" si="14">AB3*2%</f>
        <v>6.3</v>
      </c>
      <c r="AD3">
        <f t="shared" si="10"/>
        <v>75.599999999999994</v>
      </c>
      <c r="AE3">
        <v>15000</v>
      </c>
      <c r="AF3">
        <v>0.1</v>
      </c>
      <c r="AH3">
        <v>30000</v>
      </c>
      <c r="AI3">
        <v>0.1</v>
      </c>
      <c r="AJ3">
        <v>0</v>
      </c>
      <c r="AK3" s="10">
        <f t="shared" ref="AK3:AK9" si="15">(AD3+X3+W3+M3)/T3</f>
        <v>2115.0132238942087</v>
      </c>
      <c r="AL3" s="9">
        <f t="shared" ref="AL3:AL9" si="16">(AJ3+Y3)/T3</f>
        <v>103.55703211517165</v>
      </c>
      <c r="AM3" s="11">
        <f t="shared" ref="AM3:AM9" si="17">AK3+AL3</f>
        <v>2218.5702560093805</v>
      </c>
      <c r="AN3" s="11">
        <f t="shared" ref="AN3:AN9" si="18">AM3/60</f>
        <v>36.976170933489676</v>
      </c>
      <c r="AO3" s="12">
        <v>18000000</v>
      </c>
      <c r="AP3" s="13">
        <f t="shared" ref="AP3:AP9" si="19">AO3/T3</f>
        <v>3126.832128200117</v>
      </c>
      <c r="AQ3" s="13">
        <f t="shared" si="11"/>
        <v>52.113868803335286</v>
      </c>
      <c r="AR3" s="14">
        <f t="shared" ref="AR3:AR9" si="20">AN3/AQ3</f>
        <v>0.70952650000000006</v>
      </c>
    </row>
    <row r="4" spans="1:44" ht="42" x14ac:dyDescent="0.25">
      <c r="A4">
        <v>3</v>
      </c>
      <c r="B4" s="3" t="s">
        <v>9</v>
      </c>
      <c r="C4" s="3" t="s">
        <v>10</v>
      </c>
      <c r="D4" s="4" t="s">
        <v>11</v>
      </c>
      <c r="E4" s="5" t="s">
        <v>8</v>
      </c>
      <c r="F4">
        <v>86600000</v>
      </c>
      <c r="G4">
        <f t="shared" ref="G4" si="21">F4*2%</f>
        <v>1732000</v>
      </c>
      <c r="I4">
        <f t="shared" ref="I4" si="22">+H4+G4+F4</f>
        <v>88332000</v>
      </c>
      <c r="J4">
        <v>10</v>
      </c>
      <c r="K4">
        <f t="shared" ref="K4" si="23">+F4*12%</f>
        <v>10392000</v>
      </c>
      <c r="L4">
        <f t="shared" ref="L4" si="24">+I4-K4</f>
        <v>77940000</v>
      </c>
      <c r="M4">
        <f t="shared" ref="M4" si="25">L4/J4</f>
        <v>7794000</v>
      </c>
      <c r="N4">
        <v>54</v>
      </c>
      <c r="O4">
        <v>10</v>
      </c>
      <c r="P4">
        <f t="shared" ref="P4" si="26">365-N4-O4</f>
        <v>301</v>
      </c>
      <c r="Q4">
        <v>3</v>
      </c>
      <c r="R4">
        <f t="shared" ref="R4" si="27">+Q4*P4*7.5</f>
        <v>6772.5</v>
      </c>
      <c r="S4">
        <v>0.85</v>
      </c>
      <c r="T4" s="9">
        <f t="shared" ref="T4" si="28">+S4*R4</f>
        <v>5756.625</v>
      </c>
      <c r="U4">
        <v>0.12</v>
      </c>
      <c r="V4">
        <v>0.8</v>
      </c>
      <c r="W4">
        <f t="shared" ref="W4" si="29">+V4*U4*I4</f>
        <v>8479872</v>
      </c>
      <c r="X4">
        <f t="shared" ref="X4" si="30">I4*2%</f>
        <v>1766640</v>
      </c>
      <c r="Y4">
        <f t="shared" ref="Y4" si="31">1%*I4</f>
        <v>883320</v>
      </c>
      <c r="Z4">
        <v>67.7</v>
      </c>
      <c r="AA4">
        <v>15</v>
      </c>
      <c r="AB4">
        <f t="shared" ref="AB4" si="32">+Z4*AA4</f>
        <v>1015.5</v>
      </c>
      <c r="AC4">
        <f>AB4*215.2</f>
        <v>218535.59999999998</v>
      </c>
      <c r="AD4">
        <f t="shared" ref="AD4" si="33">AC4*12</f>
        <v>2622427.1999999997</v>
      </c>
      <c r="AE4">
        <v>15000</v>
      </c>
      <c r="AF4">
        <v>0.1</v>
      </c>
      <c r="AH4">
        <v>30000</v>
      </c>
      <c r="AI4">
        <v>0.1</v>
      </c>
      <c r="AJ4">
        <v>0</v>
      </c>
      <c r="AK4" s="10">
        <f t="shared" ref="AK4" si="34">(AD4+X4+W4+M4)/T4</f>
        <v>3589.4190085336459</v>
      </c>
      <c r="AL4" s="9">
        <f t="shared" ref="AL4" si="35">(AJ4+Y4)/T4</f>
        <v>153.44407530454043</v>
      </c>
      <c r="AM4" s="11">
        <f t="shared" ref="AM4" si="36">AK4+AL4</f>
        <v>3742.8630838381864</v>
      </c>
      <c r="AN4" s="11">
        <f t="shared" ref="AN4" si="37">AM4/60</f>
        <v>62.381051397303104</v>
      </c>
      <c r="AO4" s="12">
        <v>18000000</v>
      </c>
      <c r="AP4" s="13">
        <f t="shared" ref="AP4" si="38">AO4/T4</f>
        <v>3126.832128200117</v>
      </c>
      <c r="AQ4" s="13">
        <f t="shared" ref="AQ4" si="39">AP4/60</f>
        <v>52.113868803335286</v>
      </c>
      <c r="AR4" s="14">
        <f t="shared" ref="AR4" si="40">AN4/AQ4</f>
        <v>1.1970144</v>
      </c>
    </row>
    <row r="5" spans="1:44" ht="42" x14ac:dyDescent="0.25">
      <c r="A5">
        <v>4</v>
      </c>
      <c r="B5" s="3" t="s">
        <v>9</v>
      </c>
      <c r="C5" s="3" t="s">
        <v>22</v>
      </c>
      <c r="D5" s="4" t="s">
        <v>23</v>
      </c>
      <c r="E5" s="5" t="s">
        <v>8</v>
      </c>
      <c r="F5">
        <v>42481000</v>
      </c>
      <c r="G5">
        <f t="shared" si="0"/>
        <v>849620</v>
      </c>
      <c r="I5">
        <f t="shared" si="1"/>
        <v>43330620</v>
      </c>
      <c r="J5">
        <v>10</v>
      </c>
      <c r="K5">
        <f t="shared" si="2"/>
        <v>5097720</v>
      </c>
      <c r="L5">
        <f t="shared" si="3"/>
        <v>38232900</v>
      </c>
      <c r="M5">
        <f t="shared" si="4"/>
        <v>3823290</v>
      </c>
      <c r="N5">
        <v>54</v>
      </c>
      <c r="O5">
        <v>10</v>
      </c>
      <c r="P5">
        <f t="shared" si="5"/>
        <v>301</v>
      </c>
      <c r="Q5">
        <v>3</v>
      </c>
      <c r="R5">
        <f t="shared" si="6"/>
        <v>6772.5</v>
      </c>
      <c r="S5">
        <v>0.85</v>
      </c>
      <c r="T5" s="9">
        <f t="shared" si="7"/>
        <v>5756.625</v>
      </c>
      <c r="U5">
        <v>0.12</v>
      </c>
      <c r="V5">
        <v>0.8</v>
      </c>
      <c r="W5">
        <f t="shared" si="8"/>
        <v>4159739.52</v>
      </c>
      <c r="X5">
        <f t="shared" si="12"/>
        <v>866612.4</v>
      </c>
      <c r="Y5">
        <f t="shared" si="13"/>
        <v>433306.2</v>
      </c>
      <c r="Z5">
        <v>67.7</v>
      </c>
      <c r="AA5">
        <v>15</v>
      </c>
      <c r="AB5">
        <f t="shared" si="9"/>
        <v>1015.5</v>
      </c>
      <c r="AC5">
        <f>AB5*215.2</f>
        <v>218535.59999999998</v>
      </c>
      <c r="AD5">
        <f t="shared" si="10"/>
        <v>2622427.1999999997</v>
      </c>
      <c r="AE5">
        <v>15000</v>
      </c>
      <c r="AF5">
        <v>0.1</v>
      </c>
      <c r="AH5">
        <v>30000</v>
      </c>
      <c r="AI5">
        <v>0.1</v>
      </c>
      <c r="AJ5">
        <v>0</v>
      </c>
      <c r="AK5" s="10">
        <f t="shared" si="15"/>
        <v>1992.8463500749135</v>
      </c>
      <c r="AL5" s="9">
        <f t="shared" si="16"/>
        <v>75.270874861572537</v>
      </c>
      <c r="AM5" s="11">
        <f t="shared" si="17"/>
        <v>2068.1172249364859</v>
      </c>
      <c r="AN5" s="11">
        <f t="shared" si="18"/>
        <v>34.4686204156081</v>
      </c>
      <c r="AO5" s="12">
        <v>18000000</v>
      </c>
      <c r="AP5" s="13">
        <f t="shared" si="19"/>
        <v>3126.832128200117</v>
      </c>
      <c r="AQ5" s="13">
        <f t="shared" si="11"/>
        <v>52.113868803335286</v>
      </c>
      <c r="AR5" s="14">
        <f t="shared" si="20"/>
        <v>0.66140973999999997</v>
      </c>
    </row>
    <row r="6" spans="1:44" ht="63" x14ac:dyDescent="0.25">
      <c r="A6">
        <v>5</v>
      </c>
      <c r="B6" s="3" t="s">
        <v>12</v>
      </c>
      <c r="C6" s="3" t="s">
        <v>13</v>
      </c>
      <c r="D6" s="4" t="s">
        <v>14</v>
      </c>
      <c r="E6" s="5" t="s">
        <v>8</v>
      </c>
      <c r="F6">
        <v>5000000</v>
      </c>
      <c r="G6">
        <f t="shared" si="0"/>
        <v>100000</v>
      </c>
      <c r="I6">
        <f t="shared" si="1"/>
        <v>5100000</v>
      </c>
      <c r="J6">
        <v>10</v>
      </c>
      <c r="K6">
        <f t="shared" si="2"/>
        <v>600000</v>
      </c>
      <c r="L6">
        <f t="shared" si="3"/>
        <v>4500000</v>
      </c>
      <c r="M6">
        <f t="shared" si="4"/>
        <v>450000</v>
      </c>
      <c r="N6">
        <v>54</v>
      </c>
      <c r="O6">
        <v>10</v>
      </c>
      <c r="P6">
        <f t="shared" si="5"/>
        <v>301</v>
      </c>
      <c r="Q6">
        <v>3</v>
      </c>
      <c r="R6">
        <f t="shared" si="6"/>
        <v>6772.5</v>
      </c>
      <c r="S6">
        <v>0.85</v>
      </c>
      <c r="T6" s="9">
        <f t="shared" si="7"/>
        <v>5756.625</v>
      </c>
      <c r="U6">
        <v>0.12</v>
      </c>
      <c r="V6">
        <v>0.8</v>
      </c>
      <c r="W6">
        <f t="shared" si="8"/>
        <v>489600</v>
      </c>
      <c r="X6">
        <f t="shared" si="12"/>
        <v>102000</v>
      </c>
      <c r="Y6">
        <f>3%*I6</f>
        <v>153000</v>
      </c>
      <c r="Z6">
        <v>44.1</v>
      </c>
      <c r="AA6">
        <v>20</v>
      </c>
      <c r="AB6">
        <f t="shared" si="9"/>
        <v>882</v>
      </c>
      <c r="AC6">
        <f t="shared" ref="AC6:AC8" si="41">AB6*215.2</f>
        <v>189806.4</v>
      </c>
      <c r="AD6">
        <f t="shared" si="10"/>
        <v>2277676.7999999998</v>
      </c>
      <c r="AE6">
        <v>15000</v>
      </c>
      <c r="AF6">
        <v>0.1</v>
      </c>
      <c r="AH6">
        <v>30000</v>
      </c>
      <c r="AI6">
        <v>0.1</v>
      </c>
      <c r="AJ6">
        <v>0</v>
      </c>
      <c r="AK6" s="10">
        <f t="shared" si="15"/>
        <v>576.60118559051523</v>
      </c>
      <c r="AL6" s="9">
        <f t="shared" si="16"/>
        <v>26.578073089700997</v>
      </c>
      <c r="AM6" s="11">
        <f t="shared" si="17"/>
        <v>603.17925868021621</v>
      </c>
      <c r="AN6" s="11">
        <f t="shared" si="18"/>
        <v>10.052987644670271</v>
      </c>
      <c r="AO6" s="12">
        <v>18000000</v>
      </c>
      <c r="AP6" s="13">
        <f t="shared" si="19"/>
        <v>3126.832128200117</v>
      </c>
      <c r="AQ6" s="13">
        <f t="shared" si="11"/>
        <v>52.113868803335286</v>
      </c>
      <c r="AR6" s="14">
        <f t="shared" si="20"/>
        <v>0.19290426666666666</v>
      </c>
    </row>
    <row r="7" spans="1:44" ht="73.5" x14ac:dyDescent="0.25">
      <c r="A7">
        <v>6</v>
      </c>
      <c r="B7" s="3" t="s">
        <v>15</v>
      </c>
      <c r="C7" s="3" t="s">
        <v>16</v>
      </c>
      <c r="D7" s="4" t="s">
        <v>17</v>
      </c>
      <c r="E7" s="5" t="s">
        <v>18</v>
      </c>
      <c r="F7">
        <v>3000000</v>
      </c>
      <c r="G7">
        <f t="shared" si="0"/>
        <v>60000</v>
      </c>
      <c r="I7">
        <f t="shared" si="1"/>
        <v>3060000</v>
      </c>
      <c r="J7">
        <v>10</v>
      </c>
      <c r="K7">
        <f t="shared" si="2"/>
        <v>360000</v>
      </c>
      <c r="L7">
        <f t="shared" si="3"/>
        <v>2700000</v>
      </c>
      <c r="M7">
        <f t="shared" si="4"/>
        <v>270000</v>
      </c>
      <c r="N7">
        <v>54</v>
      </c>
      <c r="O7">
        <v>10</v>
      </c>
      <c r="P7">
        <f t="shared" si="5"/>
        <v>301</v>
      </c>
      <c r="Q7">
        <v>3</v>
      </c>
      <c r="R7">
        <f t="shared" si="6"/>
        <v>6772.5</v>
      </c>
      <c r="S7">
        <v>0.85</v>
      </c>
      <c r="T7" s="9">
        <f t="shared" si="7"/>
        <v>5756.625</v>
      </c>
      <c r="U7">
        <v>0.12</v>
      </c>
      <c r="V7">
        <v>0.8</v>
      </c>
      <c r="W7">
        <f t="shared" si="8"/>
        <v>293760</v>
      </c>
      <c r="X7">
        <f t="shared" si="12"/>
        <v>61200</v>
      </c>
      <c r="Y7">
        <f>3%*I7</f>
        <v>91800</v>
      </c>
      <c r="Z7">
        <v>25</v>
      </c>
      <c r="AA7">
        <v>9</v>
      </c>
      <c r="AB7">
        <f t="shared" si="9"/>
        <v>225</v>
      </c>
      <c r="AC7">
        <f t="shared" si="41"/>
        <v>48420</v>
      </c>
      <c r="AD7">
        <f t="shared" si="10"/>
        <v>581040</v>
      </c>
      <c r="AE7">
        <v>15000</v>
      </c>
      <c r="AF7">
        <v>0.1</v>
      </c>
      <c r="AH7">
        <v>30000</v>
      </c>
      <c r="AI7">
        <v>0.1</v>
      </c>
      <c r="AJ7">
        <v>0</v>
      </c>
      <c r="AK7" s="10">
        <f t="shared" si="15"/>
        <v>209.49775258940787</v>
      </c>
      <c r="AL7" s="9">
        <f t="shared" si="16"/>
        <v>15.946843853820598</v>
      </c>
      <c r="AM7" s="11">
        <f t="shared" si="17"/>
        <v>225.44459644322848</v>
      </c>
      <c r="AN7" s="11">
        <f t="shared" si="18"/>
        <v>3.7574099407204744</v>
      </c>
      <c r="AO7" s="12">
        <v>18000000</v>
      </c>
      <c r="AP7" s="13">
        <f t="shared" si="19"/>
        <v>3126.832128200117</v>
      </c>
      <c r="AQ7" s="13">
        <f t="shared" si="11"/>
        <v>52.113868803335286</v>
      </c>
      <c r="AR7" s="14">
        <f t="shared" si="20"/>
        <v>7.2100000000000011E-2</v>
      </c>
    </row>
    <row r="8" spans="1:44" ht="31.5" x14ac:dyDescent="0.25">
      <c r="A8">
        <v>7</v>
      </c>
      <c r="B8" s="3" t="s">
        <v>19</v>
      </c>
      <c r="C8" s="3"/>
      <c r="D8" s="4"/>
      <c r="E8" s="5"/>
      <c r="F8">
        <v>3000000</v>
      </c>
      <c r="G8">
        <f t="shared" si="0"/>
        <v>60000</v>
      </c>
      <c r="I8">
        <f t="shared" si="1"/>
        <v>3060000</v>
      </c>
      <c r="J8">
        <v>10</v>
      </c>
      <c r="K8">
        <f t="shared" si="2"/>
        <v>360000</v>
      </c>
      <c r="L8">
        <f t="shared" si="3"/>
        <v>2700000</v>
      </c>
      <c r="M8">
        <f t="shared" si="4"/>
        <v>270000</v>
      </c>
      <c r="N8">
        <v>54</v>
      </c>
      <c r="O8">
        <v>10</v>
      </c>
      <c r="P8">
        <f t="shared" si="5"/>
        <v>301</v>
      </c>
      <c r="Q8">
        <v>3</v>
      </c>
      <c r="R8">
        <f t="shared" si="6"/>
        <v>6772.5</v>
      </c>
      <c r="S8">
        <v>0.85</v>
      </c>
      <c r="T8" s="9">
        <f t="shared" si="7"/>
        <v>5756.625</v>
      </c>
      <c r="U8">
        <v>0.12</v>
      </c>
      <c r="V8">
        <v>0.8</v>
      </c>
      <c r="W8">
        <f t="shared" si="8"/>
        <v>293760</v>
      </c>
      <c r="X8">
        <f t="shared" si="12"/>
        <v>61200</v>
      </c>
      <c r="Y8">
        <f>3%*I8</f>
        <v>91800</v>
      </c>
      <c r="Z8">
        <v>9</v>
      </c>
      <c r="AA8">
        <v>9</v>
      </c>
      <c r="AB8">
        <f t="shared" si="9"/>
        <v>81</v>
      </c>
      <c r="AC8">
        <f t="shared" si="41"/>
        <v>17431.2</v>
      </c>
      <c r="AD8">
        <f t="shared" si="10"/>
        <v>209174.40000000002</v>
      </c>
      <c r="AE8">
        <v>15000</v>
      </c>
      <c r="AF8">
        <v>0.1</v>
      </c>
      <c r="AH8">
        <v>30000</v>
      </c>
      <c r="AI8">
        <v>0.1</v>
      </c>
      <c r="AJ8">
        <v>0</v>
      </c>
      <c r="AK8" s="10">
        <f t="shared" si="15"/>
        <v>144.899902286496</v>
      </c>
      <c r="AL8" s="9">
        <f t="shared" si="16"/>
        <v>15.946843853820598</v>
      </c>
      <c r="AM8" s="11">
        <f t="shared" si="17"/>
        <v>160.84674614031661</v>
      </c>
      <c r="AN8" s="11">
        <f t="shared" si="18"/>
        <v>2.6807791023386103</v>
      </c>
      <c r="AO8" s="12">
        <v>18000000</v>
      </c>
      <c r="AP8" s="13">
        <f t="shared" si="19"/>
        <v>3126.832128200117</v>
      </c>
      <c r="AQ8" s="13">
        <f t="shared" si="11"/>
        <v>52.113868803335286</v>
      </c>
      <c r="AR8" s="14">
        <f t="shared" si="20"/>
        <v>5.1440800000000009E-2</v>
      </c>
    </row>
    <row r="9" spans="1:44" x14ac:dyDescent="0.25">
      <c r="A9">
        <v>8</v>
      </c>
      <c r="B9" t="s">
        <v>20</v>
      </c>
      <c r="F9">
        <v>52000000</v>
      </c>
      <c r="G9">
        <f t="shared" si="0"/>
        <v>1040000</v>
      </c>
      <c r="I9">
        <f t="shared" si="1"/>
        <v>53040000</v>
      </c>
      <c r="J9">
        <v>10</v>
      </c>
      <c r="K9">
        <f t="shared" si="2"/>
        <v>6240000</v>
      </c>
      <c r="L9">
        <f t="shared" si="3"/>
        <v>46800000</v>
      </c>
      <c r="M9">
        <f t="shared" si="4"/>
        <v>4680000</v>
      </c>
      <c r="N9">
        <v>54</v>
      </c>
      <c r="O9">
        <v>10</v>
      </c>
      <c r="P9">
        <f t="shared" si="5"/>
        <v>301</v>
      </c>
      <c r="Q9">
        <v>3</v>
      </c>
      <c r="R9">
        <f t="shared" si="6"/>
        <v>6772.5</v>
      </c>
      <c r="S9">
        <v>0.85</v>
      </c>
      <c r="T9" s="9">
        <f t="shared" si="7"/>
        <v>5756.625</v>
      </c>
      <c r="U9">
        <v>0.12</v>
      </c>
      <c r="V9">
        <v>0.8</v>
      </c>
      <c r="W9">
        <f t="shared" si="8"/>
        <v>5091840</v>
      </c>
      <c r="X9">
        <f>I9*1%</f>
        <v>530400</v>
      </c>
      <c r="Y9">
        <f t="shared" si="13"/>
        <v>530400</v>
      </c>
      <c r="Z9">
        <v>22.25</v>
      </c>
      <c r="AA9">
        <v>5</v>
      </c>
      <c r="AB9">
        <f t="shared" si="9"/>
        <v>111.25</v>
      </c>
      <c r="AC9">
        <f>AB9*215.2</f>
        <v>23941</v>
      </c>
      <c r="AD9">
        <f t="shared" si="10"/>
        <v>287292</v>
      </c>
      <c r="AE9">
        <v>15000</v>
      </c>
      <c r="AF9">
        <v>0.1</v>
      </c>
      <c r="AH9">
        <v>30000</v>
      </c>
      <c r="AI9">
        <v>0.1</v>
      </c>
      <c r="AJ9">
        <v>0</v>
      </c>
      <c r="AK9" s="10">
        <f t="shared" si="15"/>
        <v>1839.5382711224024</v>
      </c>
      <c r="AL9" s="9">
        <f t="shared" si="16"/>
        <v>92.137320044296786</v>
      </c>
      <c r="AM9" s="11">
        <f t="shared" si="17"/>
        <v>1931.6755911666992</v>
      </c>
      <c r="AN9" s="11">
        <f t="shared" si="18"/>
        <v>32.194593186111653</v>
      </c>
      <c r="AO9" s="12">
        <v>18000000</v>
      </c>
      <c r="AP9" s="13">
        <f t="shared" si="19"/>
        <v>3126.832128200117</v>
      </c>
      <c r="AQ9" s="13">
        <f t="shared" si="11"/>
        <v>52.113868803335286</v>
      </c>
      <c r="AR9" s="14">
        <f t="shared" si="20"/>
        <v>0.61777400000000005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2015-02-06T05:50:29Z</dcterms:created>
  <dcterms:modified xsi:type="dcterms:W3CDTF">2015-02-07T14:04:41Z</dcterms:modified>
</cp:coreProperties>
</file>