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P3" i="1"/>
  <c r="AP4" i="1"/>
  <c r="AP5" i="1"/>
  <c r="AP6" i="1"/>
  <c r="AP7" i="1"/>
  <c r="AQ7" i="1" s="1"/>
  <c r="AP8" i="1"/>
  <c r="AQ8" i="1"/>
  <c r="AQ6" i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X4" i="1"/>
  <c r="W4" i="1"/>
  <c r="P7" i="1"/>
  <c r="R7" i="1" s="1"/>
  <c r="T7" i="1" s="1"/>
  <c r="P8" i="1"/>
  <c r="R8" i="1" s="1"/>
  <c r="T8" i="1" s="1"/>
  <c r="P6" i="1"/>
  <c r="R6" i="1" s="1"/>
  <c r="T6" i="1" s="1"/>
  <c r="AQ4" i="1" s="1"/>
  <c r="P5" i="1"/>
  <c r="R5" i="1" s="1"/>
  <c r="T5" i="1" s="1"/>
  <c r="P4" i="1"/>
  <c r="R4" i="1" s="1"/>
  <c r="T4" i="1" s="1"/>
  <c r="AQ3" i="1" s="1"/>
  <c r="P3" i="1"/>
  <c r="R3" i="1" s="1"/>
  <c r="T3" i="1" s="1"/>
  <c r="P2" i="1"/>
  <c r="R2" i="1" s="1"/>
  <c r="T2" i="1" s="1"/>
  <c r="AP2" i="1" s="1"/>
  <c r="AQ2" i="1" s="1"/>
  <c r="G6" i="1"/>
  <c r="G7" i="1"/>
  <c r="G8" i="1"/>
  <c r="K8" i="1"/>
  <c r="K7" i="1"/>
  <c r="K6" i="1"/>
  <c r="F5" i="1"/>
  <c r="K5" i="1" s="1"/>
  <c r="K4" i="1"/>
  <c r="G4" i="1"/>
  <c r="I4" i="1" s="1"/>
  <c r="Y4" i="1" s="1"/>
  <c r="K3" i="1"/>
  <c r="G3" i="1"/>
  <c r="I3" i="1" s="1"/>
  <c r="Y3" i="1" s="1"/>
  <c r="AL3" i="1" s="1"/>
  <c r="K2" i="1"/>
  <c r="G2" i="1"/>
  <c r="I2" i="1" s="1"/>
  <c r="Y2" i="1" s="1"/>
  <c r="AL2" i="1" s="1"/>
  <c r="AQ5" i="1" l="1"/>
  <c r="AL4" i="1"/>
  <c r="W3" i="1"/>
  <c r="X2" i="1"/>
  <c r="X3" i="1"/>
  <c r="W2" i="1"/>
  <c r="AD6" i="1"/>
  <c r="AD2" i="1"/>
  <c r="AD8" i="1"/>
  <c r="AD4" i="1"/>
  <c r="AD5" i="1"/>
  <c r="AD3" i="1"/>
  <c r="AD7" i="1"/>
  <c r="G5" i="1"/>
  <c r="I5" i="1" s="1"/>
  <c r="I6" i="1"/>
  <c r="L4" i="1"/>
  <c r="M4" i="1" s="1"/>
  <c r="L3" i="1"/>
  <c r="M3" i="1" s="1"/>
  <c r="L2" i="1"/>
  <c r="M2" i="1" s="1"/>
  <c r="AK2" i="1" l="1"/>
  <c r="AM2" i="1" s="1"/>
  <c r="AN2" i="1" s="1"/>
  <c r="AR2" i="1" s="1"/>
  <c r="AK3" i="1"/>
  <c r="AM3" i="1" s="1"/>
  <c r="AN3" i="1" s="1"/>
  <c r="L6" i="1"/>
  <c r="M6" i="1" s="1"/>
  <c r="Y6" i="1"/>
  <c r="AL6" i="1" s="1"/>
  <c r="X6" i="1"/>
  <c r="W6" i="1"/>
  <c r="L5" i="1"/>
  <c r="M5" i="1" s="1"/>
  <c r="Y5" i="1"/>
  <c r="AL5" i="1" s="1"/>
  <c r="W5" i="1"/>
  <c r="X5" i="1"/>
  <c r="AK4" i="1"/>
  <c r="AM4" i="1" s="1"/>
  <c r="AN4" i="1" s="1"/>
  <c r="I7" i="1"/>
  <c r="I8" i="1"/>
  <c r="AK6" i="1" l="1"/>
  <c r="AM6" i="1" s="1"/>
  <c r="AN6" i="1" s="1"/>
  <c r="AK5" i="1"/>
  <c r="AM5" i="1" s="1"/>
  <c r="AN5" i="1" s="1"/>
  <c r="L7" i="1"/>
  <c r="M7" i="1" s="1"/>
  <c r="W7" i="1"/>
  <c r="X7" i="1"/>
  <c r="Y7" i="1"/>
  <c r="AL7" i="1" s="1"/>
  <c r="L8" i="1"/>
  <c r="M8" i="1" s="1"/>
  <c r="W8" i="1"/>
  <c r="X8" i="1"/>
  <c r="Y8" i="1"/>
  <c r="AL8" i="1" s="1"/>
  <c r="AK8" i="1" l="1"/>
  <c r="AM8" i="1" s="1"/>
  <c r="AN8" i="1" s="1"/>
  <c r="AK7" i="1"/>
  <c r="AM7" i="1" s="1"/>
  <c r="AN7" i="1" s="1"/>
</calcChain>
</file>

<file path=xl/sharedStrings.xml><?xml version="1.0" encoding="utf-8"?>
<sst xmlns="http://schemas.openxmlformats.org/spreadsheetml/2006/main" count="66" uniqueCount="64">
  <si>
    <t>ID</t>
  </si>
  <si>
    <t>spec-process</t>
  </si>
  <si>
    <t>spec-machine-used</t>
  </si>
  <si>
    <t>spec-description</t>
  </si>
  <si>
    <t>spec-make</t>
  </si>
  <si>
    <t>Melting</t>
  </si>
  <si>
    <t>Induction Furnace</t>
  </si>
  <si>
    <t>3T Furnace Dual Track, 2500Kw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</si>
  <si>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</si>
  <si>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</si>
  <si>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</si>
  <si>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</si>
  <si>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</si>
  <si>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</si>
  <si>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 xml:space="preserve">DISA Horizontal </t>
  </si>
  <si>
    <t>Size 900*600*250/2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</si>
  <si>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</si>
  <si>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</si>
  <si>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</si>
  <si>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</si>
  <si>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</si>
  <si>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</si>
  <si>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</si>
  <si>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</si>
  <si>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</si>
  <si>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investment-machine-cost</t>
  </si>
  <si>
    <t>investment- installation-cost</t>
  </si>
  <si>
    <t>investment-other-cost</t>
  </si>
  <si>
    <t>investment-total-machine-cost</t>
  </si>
  <si>
    <t>investment-machine-life</t>
  </si>
  <si>
    <t>investment-mhr-machine-cost</t>
  </si>
  <si>
    <t>investment-machine-cost-year</t>
  </si>
  <si>
    <t>investment-disposal-value</t>
  </si>
  <si>
    <t>working-days-week-holidays</t>
  </si>
  <si>
    <t>working-days-national-holidays</t>
  </si>
  <si>
    <t>working-days-per-year</t>
  </si>
  <si>
    <t>working-days-shift</t>
  </si>
  <si>
    <t>working-capacity-efficiency</t>
  </si>
  <si>
    <t>working-machine-uptime-year</t>
  </si>
  <si>
    <t>working-days-hours-per-year</t>
  </si>
  <si>
    <t>interest-charge-rate-of-interest</t>
  </si>
  <si>
    <t>interest-charge-loan</t>
  </si>
  <si>
    <t>interest-charge-cost</t>
  </si>
  <si>
    <t>interest-charge-maintenance</t>
  </si>
  <si>
    <t>interest-charge-consumables</t>
  </si>
  <si>
    <t>space-area</t>
  </si>
  <si>
    <t>space-machine-breadth</t>
  </si>
  <si>
    <t>space-machine-length</t>
  </si>
  <si>
    <t>space-cost</t>
  </si>
  <si>
    <t>space-cost-per-year</t>
  </si>
  <si>
    <t>direct-labour-salary-per-month</t>
  </si>
  <si>
    <t>direct-labour-utilisation</t>
  </si>
  <si>
    <t>direct-labour-supervisor</t>
  </si>
  <si>
    <t>direct-labour-salary1-per-month</t>
  </si>
  <si>
    <t>direct-labour-utilisation1</t>
  </si>
  <si>
    <t>direct-labour-cost</t>
  </si>
  <si>
    <t>MHR</t>
  </si>
  <si>
    <t>mhr-MMR</t>
  </si>
  <si>
    <t>mhr-VAR</t>
  </si>
  <si>
    <t>mhr-FIX</t>
  </si>
  <si>
    <t>good-casting-pro-year</t>
  </si>
  <si>
    <t>good-casting-prod-hour</t>
  </si>
  <si>
    <t>good-casting-prod-min</t>
  </si>
  <si>
    <t>good-casting-cost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</si>
</sst>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5">
    <xf numFmtId="0" fontId="0" fillId="0" borderId="0" xfId="0"/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workbookViewId="0">
      <selection sqref="A1:AR8"/>
    </sheetView>
  </sheetViews>
  <sheetFormatPr defaultRowHeight="15" x14ac:dyDescent="0.25"/>
  <cols>
    <col min="2" max="2" width="12.42578125" customWidth="1"/>
    <col min="3" max="3" width="19.140625" customWidth="1"/>
    <col min="4" max="4" width="15.5703125" customWidth="1"/>
    <col min="5" max="6" width="12" customWidth="1"/>
    <col min="7" max="13" width="15.42578125" customWidth="1"/>
    <col min="14" max="14" width="8.140625" customWidth="1"/>
    <col min="15" max="15" width="9.28515625" customWidth="1"/>
    <col min="16" max="16" width="7" customWidth="1"/>
    <col min="17" max="17" width="8.28515625" customWidth="1"/>
    <col min="18" max="18" width="7.140625" customWidth="1"/>
    <col min="19" max="19" width="7.5703125" customWidth="1"/>
    <col min="20" max="20" width="10.28515625" customWidth="1"/>
    <col min="21" max="21" width="11.85546875" customWidth="1"/>
    <col min="22" max="22" width="7.7109375" customWidth="1"/>
    <col min="23" max="23" width="13" customWidth="1"/>
    <col min="24" max="24" width="12.28515625" customWidth="1"/>
    <col min="25" max="25" width="11.28515625" customWidth="1"/>
    <col min="26" max="26" width="10.85546875" customWidth="1"/>
    <col min="27" max="27" width="9.85546875" customWidth="1"/>
    <col min="28" max="28" width="9.7109375" customWidth="1"/>
    <col min="29" max="29" width="11" customWidth="1"/>
    <col min="30" max="30" width="11.42578125" customWidth="1"/>
    <col min="31" max="31" width="11" customWidth="1"/>
    <col min="32" max="32" width="9.5703125" customWidth="1"/>
    <col min="33" max="33" width="8.85546875" customWidth="1"/>
    <col min="34" max="34" width="8.7109375" customWidth="1"/>
    <col min="35" max="35" width="9.28515625" customWidth="1"/>
    <col min="36" max="36" width="8.7109375" customWidth="1"/>
    <col min="37" max="38" width="8.85546875" customWidth="1"/>
    <col min="39" max="39" width="12" customWidth="1"/>
    <col min="40" max="40" width="8.7109375" customWidth="1"/>
    <col min="41" max="41" width="11.7109375" customWidth="1"/>
    <col min="42" max="42" width="9.140625" customWidth="1"/>
    <col min="43" max="43" width="10" customWidth="1"/>
    <col min="44" max="44" width="9.42578125" customWidth="1"/>
    <col min="45" max="45" width="13.42578125" customWidth="1"/>
    <col min="46" max="46" width="12.42578125" customWidth="1"/>
  </cols>
  <sheetData>
    <row r="1" spans="1:44" ht="9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32</v>
      </c>
      <c r="L1" s="10" t="s">
        <v>30</v>
      </c>
      <c r="M1" s="10" t="s">
        <v>31</v>
      </c>
      <c r="N1" s="10" t="s">
        <v>33</v>
      </c>
      <c r="O1" s="10" t="s">
        <v>34</v>
      </c>
      <c r="P1" s="10" t="s">
        <v>35</v>
      </c>
      <c r="Q1" s="10" t="s">
        <v>36</v>
      </c>
      <c r="R1" s="10" t="s">
        <v>39</v>
      </c>
      <c r="S1" s="10" t="s">
        <v>37</v>
      </c>
      <c r="T1" s="10" t="s">
        <v>38</v>
      </c>
      <c r="U1" s="10" t="s">
        <v>40</v>
      </c>
      <c r="V1" s="10" t="s">
        <v>41</v>
      </c>
      <c r="W1" s="10" t="s">
        <v>42</v>
      </c>
      <c r="X1" s="10" t="s">
        <v>43</v>
      </c>
      <c r="Y1" s="10" t="s">
        <v>44</v>
      </c>
      <c r="Z1" s="10" t="s">
        <v>47</v>
      </c>
      <c r="AA1" s="10" t="s">
        <v>46</v>
      </c>
      <c r="AB1" s="10" t="s">
        <v>45</v>
      </c>
      <c r="AC1" s="10" t="s">
        <v>48</v>
      </c>
      <c r="AD1" s="10" t="s">
        <v>49</v>
      </c>
      <c r="AE1" s="10" t="s">
        <v>50</v>
      </c>
      <c r="AF1" s="10" t="s">
        <v>51</v>
      </c>
      <c r="AG1" s="10" t="s">
        <v>52</v>
      </c>
      <c r="AH1" s="10" t="s">
        <v>53</v>
      </c>
      <c r="AI1" s="10" t="s">
        <v>54</v>
      </c>
      <c r="AJ1" s="10" t="s">
        <v>55</v>
      </c>
      <c r="AK1" s="10" t="s">
        <v>59</v>
      </c>
      <c r="AL1" s="10" t="s">
        <v>58</v>
      </c>
      <c r="AM1" s="10" t="s">
        <v>56</v>
      </c>
      <c r="AN1" s="10" t="s">
        <v>57</v>
      </c>
      <c r="AO1" s="10" t="s">
        <v>60</v>
      </c>
      <c r="AP1" s="10" t="s">
        <v>61</v>
      </c>
      <c r="AQ1" s="10" t="s">
        <v>62</v>
      </c>
      <c r="AR1" s="10" t="s">
        <v>63</v>
      </c>
    </row>
    <row r="2" spans="1:44" ht="21" x14ac:dyDescent="0.25">
      <c r="A2">
        <v>1</v>
      </c>
      <c r="B2" s="1" t="s">
        <v>5</v>
      </c>
      <c r="C2" s="1" t="s">
        <v>6</v>
      </c>
      <c r="D2" s="2" t="s">
        <v>7</v>
      </c>
      <c r="E2" s="3" t="s">
        <v>8</v>
      </c>
      <c r="F2" s="12">
        <v>47045340</v>
      </c>
      <c r="G2" s="13">
        <f t="shared" ref="G2:G8" si="0">F2*2%</f>
        <v>940906.8</v>
      </c>
      <c r="H2" s="14"/>
      <c r="I2" s="12">
        <f t="shared" ref="I2:I8" si="1">+H2+G2+F2</f>
        <v>47986246.799999997</v>
      </c>
      <c r="J2" s="14">
        <v>10</v>
      </c>
      <c r="K2" s="12">
        <f t="shared" ref="K2:K8" si="2">+F2*12%</f>
        <v>5645440.7999999998</v>
      </c>
      <c r="L2" s="12">
        <f t="shared" ref="L2:L8" si="3">+I2-K2</f>
        <v>42340806</v>
      </c>
      <c r="M2" s="12">
        <f t="shared" ref="M2:M8" si="4">L2/J2</f>
        <v>4234080.5999999996</v>
      </c>
      <c r="N2">
        <v>54</v>
      </c>
      <c r="O2">
        <v>10</v>
      </c>
      <c r="P2">
        <f t="shared" ref="P2:P8" si="5">365-N2-O2</f>
        <v>301</v>
      </c>
      <c r="Q2">
        <v>3</v>
      </c>
      <c r="R2">
        <f t="shared" ref="R2:R8" si="6">+Q2*P2*7.5</f>
        <v>6772.5</v>
      </c>
      <c r="S2">
        <v>0.85</v>
      </c>
      <c r="T2" s="5">
        <f t="shared" ref="T2:T8" si="7">+S2*R2</f>
        <v>5756.625</v>
      </c>
      <c r="U2">
        <v>0.12</v>
      </c>
      <c r="V2">
        <v>0.8</v>
      </c>
      <c r="W2">
        <f t="shared" ref="W2:W8" si="8">+V2*U2*I2</f>
        <v>4606679.6927999994</v>
      </c>
      <c r="X2">
        <f>I2*2%</f>
        <v>959724.93599999999</v>
      </c>
      <c r="Y2">
        <f>1%*I2</f>
        <v>479862.46799999999</v>
      </c>
      <c r="Z2">
        <v>31.75</v>
      </c>
      <c r="AA2">
        <v>8</v>
      </c>
      <c r="AB2">
        <f t="shared" ref="AB2:AB8" si="9">+Z2*AA2</f>
        <v>254</v>
      </c>
      <c r="AC2">
        <f>AB2*2%</f>
        <v>5.08</v>
      </c>
      <c r="AD2">
        <f t="shared" ref="AD2:AD8" si="10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1">
        <f>(AD2+X2+W2+M2)/T2</f>
        <v>1702.4812609471694</v>
      </c>
      <c r="AL2" s="5">
        <f>(AJ2+Y2)/T2</f>
        <v>83.358299003322259</v>
      </c>
      <c r="AM2" s="4">
        <f>AK2+AL2</f>
        <v>1785.8395599504915</v>
      </c>
      <c r="AN2" s="4">
        <f>AM2/60</f>
        <v>29.763992665841524</v>
      </c>
      <c r="AO2" s="6">
        <v>18000000</v>
      </c>
      <c r="AP2" s="8">
        <f>AO2/T2</f>
        <v>3126.832128200117</v>
      </c>
      <c r="AQ2" s="8">
        <f t="shared" ref="AQ2:AQ8" si="11">AP2/60</f>
        <v>52.113868803335286</v>
      </c>
      <c r="AR2" s="7">
        <f>AN2/AQ2</f>
        <v>0.57113381426666654</v>
      </c>
    </row>
    <row r="3" spans="1:44" ht="21" x14ac:dyDescent="0.25">
      <c r="A3">
        <v>2</v>
      </c>
      <c r="B3" s="1" t="s">
        <v>9</v>
      </c>
      <c r="C3" s="1" t="s">
        <v>10</v>
      </c>
      <c r="D3" s="2" t="s">
        <v>11</v>
      </c>
      <c r="E3" s="3" t="s">
        <v>12</v>
      </c>
      <c r="F3">
        <v>81500000</v>
      </c>
      <c r="G3">
        <f t="shared" si="0"/>
        <v>1630000</v>
      </c>
      <c r="I3">
        <f t="shared" si="1"/>
        <v>83130000</v>
      </c>
      <c r="J3">
        <v>10</v>
      </c>
      <c r="K3">
        <f t="shared" si="2"/>
        <v>9780000</v>
      </c>
      <c r="L3">
        <f t="shared" si="3"/>
        <v>73350000</v>
      </c>
      <c r="M3">
        <f t="shared" si="4"/>
        <v>7335000</v>
      </c>
      <c r="N3">
        <v>54</v>
      </c>
      <c r="O3">
        <v>10</v>
      </c>
      <c r="P3">
        <f t="shared" si="5"/>
        <v>301</v>
      </c>
      <c r="Q3">
        <v>3</v>
      </c>
      <c r="R3">
        <f t="shared" si="6"/>
        <v>6772.5</v>
      </c>
      <c r="S3">
        <v>0.85</v>
      </c>
      <c r="T3" s="5">
        <f t="shared" si="7"/>
        <v>5756.625</v>
      </c>
      <c r="U3">
        <v>0.12</v>
      </c>
      <c r="V3">
        <v>0.8</v>
      </c>
      <c r="W3">
        <f t="shared" si="8"/>
        <v>7980480</v>
      </c>
      <c r="X3">
        <f t="shared" ref="X3:X7" si="12">I3*2%</f>
        <v>1662600</v>
      </c>
      <c r="Y3">
        <f t="shared" ref="Y3:Y8" si="13">1%*I3</f>
        <v>831300</v>
      </c>
      <c r="Z3">
        <v>35</v>
      </c>
      <c r="AA3">
        <v>9</v>
      </c>
      <c r="AB3">
        <f t="shared" si="9"/>
        <v>315</v>
      </c>
      <c r="AC3">
        <f t="shared" ref="AC3" si="14">AB3*2%</f>
        <v>6.3</v>
      </c>
      <c r="AD3">
        <f t="shared" si="10"/>
        <v>75.599999999999994</v>
      </c>
      <c r="AE3">
        <v>15000</v>
      </c>
      <c r="AF3">
        <v>0.1</v>
      </c>
      <c r="AH3">
        <v>30000</v>
      </c>
      <c r="AI3">
        <v>0.1</v>
      </c>
      <c r="AJ3">
        <v>0</v>
      </c>
      <c r="AK3" s="11">
        <f t="shared" ref="AK3:AK8" si="15">(AD3+X3+W3+M3)/T3</f>
        <v>2949.3245782033746</v>
      </c>
      <c r="AL3" s="5">
        <f t="shared" ref="AL3:AL8" si="16">(AJ3+Y3)/T3</f>
        <v>144.40753045404207</v>
      </c>
      <c r="AM3" s="4">
        <f t="shared" ref="AM3:AM8" si="17">AK3+AL3</f>
        <v>3093.7321086574166</v>
      </c>
      <c r="AN3" s="4">
        <f t="shared" ref="AN3:AN8" si="18">AM3/60</f>
        <v>51.562201810956942</v>
      </c>
      <c r="AO3" s="6">
        <v>18000000</v>
      </c>
      <c r="AP3" s="8">
        <f t="shared" ref="AP3:AP8" si="19">AO3/T3</f>
        <v>3126.832128200117</v>
      </c>
      <c r="AQ3" s="8">
        <f t="shared" si="11"/>
        <v>52.113868803335286</v>
      </c>
      <c r="AR3" s="7">
        <f t="shared" ref="AR3:AR8" si="20">AN3/AQ3</f>
        <v>0.98941420000000002</v>
      </c>
    </row>
    <row r="4" spans="1:44" ht="31.5" x14ac:dyDescent="0.25">
      <c r="A4">
        <v>3</v>
      </c>
      <c r="B4" s="1" t="s">
        <v>13</v>
      </c>
      <c r="C4" s="1" t="s">
        <v>14</v>
      </c>
      <c r="D4" s="2" t="s">
        <v>15</v>
      </c>
      <c r="E4" s="3" t="s">
        <v>12</v>
      </c>
      <c r="F4">
        <v>161748000</v>
      </c>
      <c r="G4">
        <f t="shared" si="0"/>
        <v>3234960</v>
      </c>
      <c r="I4">
        <f t="shared" si="1"/>
        <v>164982960</v>
      </c>
      <c r="J4">
        <v>10</v>
      </c>
      <c r="K4">
        <f t="shared" si="2"/>
        <v>19409760</v>
      </c>
      <c r="L4">
        <f t="shared" si="3"/>
        <v>145573200</v>
      </c>
      <c r="M4">
        <f t="shared" si="4"/>
        <v>14557320</v>
      </c>
      <c r="N4">
        <v>54</v>
      </c>
      <c r="O4">
        <v>10</v>
      </c>
      <c r="P4">
        <f t="shared" si="5"/>
        <v>301</v>
      </c>
      <c r="Q4">
        <v>3</v>
      </c>
      <c r="R4">
        <f t="shared" si="6"/>
        <v>6772.5</v>
      </c>
      <c r="S4">
        <v>0.85</v>
      </c>
      <c r="T4" s="5">
        <f t="shared" si="7"/>
        <v>5756.625</v>
      </c>
      <c r="U4">
        <v>0.12</v>
      </c>
      <c r="V4">
        <v>0.8</v>
      </c>
      <c r="W4">
        <f t="shared" si="8"/>
        <v>15838364.16</v>
      </c>
      <c r="X4">
        <f t="shared" si="12"/>
        <v>3299659.2</v>
      </c>
      <c r="Y4">
        <f t="shared" si="13"/>
        <v>1649829.6</v>
      </c>
      <c r="Z4">
        <v>67.7</v>
      </c>
      <c r="AA4">
        <v>15</v>
      </c>
      <c r="AB4">
        <f t="shared" si="9"/>
        <v>1015.5</v>
      </c>
      <c r="AC4">
        <f>AB4*215.2</f>
        <v>218535.59999999998</v>
      </c>
      <c r="AD4">
        <f t="shared" si="10"/>
        <v>2622427.1999999997</v>
      </c>
      <c r="AE4">
        <v>15000</v>
      </c>
      <c r="AF4">
        <v>0.1</v>
      </c>
      <c r="AH4">
        <v>30000</v>
      </c>
      <c r="AI4">
        <v>0.1</v>
      </c>
      <c r="AJ4">
        <v>0</v>
      </c>
      <c r="AK4" s="11">
        <f t="shared" si="15"/>
        <v>6308.8651006449099</v>
      </c>
      <c r="AL4" s="5">
        <f t="shared" si="16"/>
        <v>286.59667774086381</v>
      </c>
      <c r="AM4" s="4">
        <f t="shared" si="17"/>
        <v>6595.4617783857739</v>
      </c>
      <c r="AN4" s="4">
        <f t="shared" si="18"/>
        <v>109.92436297309624</v>
      </c>
      <c r="AO4" s="6">
        <v>18000000</v>
      </c>
      <c r="AP4" s="8">
        <f t="shared" si="19"/>
        <v>3126.832128200117</v>
      </c>
      <c r="AQ4" s="8">
        <f t="shared" si="11"/>
        <v>52.113868803335286</v>
      </c>
      <c r="AR4" s="7">
        <f t="shared" si="20"/>
        <v>2.1093111200000005</v>
      </c>
    </row>
    <row r="5" spans="1:44" ht="31.5" x14ac:dyDescent="0.25">
      <c r="A5">
        <v>4</v>
      </c>
      <c r="B5" s="1" t="s">
        <v>16</v>
      </c>
      <c r="C5" s="1" t="s">
        <v>17</v>
      </c>
      <c r="D5" s="2" t="s">
        <v>18</v>
      </c>
      <c r="E5" s="3" t="s">
        <v>12</v>
      </c>
      <c r="F5">
        <f>184*100000</f>
        <v>18400000</v>
      </c>
      <c r="G5">
        <f t="shared" si="0"/>
        <v>368000</v>
      </c>
      <c r="I5">
        <f t="shared" si="1"/>
        <v>18768000</v>
      </c>
      <c r="J5">
        <v>10</v>
      </c>
      <c r="K5">
        <f t="shared" si="2"/>
        <v>2208000</v>
      </c>
      <c r="L5">
        <f t="shared" si="3"/>
        <v>16560000</v>
      </c>
      <c r="M5">
        <f t="shared" si="4"/>
        <v>1656000</v>
      </c>
      <c r="N5">
        <v>54</v>
      </c>
      <c r="O5">
        <v>10</v>
      </c>
      <c r="P5">
        <f t="shared" si="5"/>
        <v>301</v>
      </c>
      <c r="Q5">
        <v>3</v>
      </c>
      <c r="R5">
        <f t="shared" si="6"/>
        <v>6772.5</v>
      </c>
      <c r="S5">
        <v>0.85</v>
      </c>
      <c r="T5" s="5">
        <f t="shared" si="7"/>
        <v>5756.625</v>
      </c>
      <c r="U5">
        <v>0.12</v>
      </c>
      <c r="V5">
        <v>0.8</v>
      </c>
      <c r="W5">
        <f t="shared" si="8"/>
        <v>1801728</v>
      </c>
      <c r="X5">
        <f t="shared" si="12"/>
        <v>375360</v>
      </c>
      <c r="Y5">
        <f>3%*I5</f>
        <v>563040</v>
      </c>
      <c r="Z5">
        <v>44.1</v>
      </c>
      <c r="AA5">
        <v>20</v>
      </c>
      <c r="AB5">
        <f t="shared" si="9"/>
        <v>882</v>
      </c>
      <c r="AC5">
        <f t="shared" ref="AC5:AC7" si="21">AB5*215.2</f>
        <v>189806.4</v>
      </c>
      <c r="AD5">
        <f t="shared" si="10"/>
        <v>2277676.7999999998</v>
      </c>
      <c r="AE5">
        <v>15000</v>
      </c>
      <c r="AF5">
        <v>0.1</v>
      </c>
      <c r="AH5">
        <v>30000</v>
      </c>
      <c r="AI5">
        <v>0.1</v>
      </c>
      <c r="AJ5">
        <v>0</v>
      </c>
      <c r="AK5" s="11">
        <f t="shared" si="15"/>
        <v>1061.5186502507979</v>
      </c>
      <c r="AL5" s="5">
        <f t="shared" si="16"/>
        <v>97.807308970099669</v>
      </c>
      <c r="AM5" s="4">
        <f t="shared" si="17"/>
        <v>1159.3259592208976</v>
      </c>
      <c r="AN5" s="4">
        <f t="shared" si="18"/>
        <v>19.322099320348293</v>
      </c>
      <c r="AO5" s="6">
        <v>18000000</v>
      </c>
      <c r="AP5" s="8">
        <f t="shared" si="19"/>
        <v>3126.832128200117</v>
      </c>
      <c r="AQ5" s="8">
        <f t="shared" si="11"/>
        <v>52.113868803335286</v>
      </c>
      <c r="AR5" s="7">
        <f t="shared" si="20"/>
        <v>0.37076693333333333</v>
      </c>
    </row>
    <row r="6" spans="1:44" ht="42" x14ac:dyDescent="0.25">
      <c r="A6">
        <v>5</v>
      </c>
      <c r="B6" s="1" t="s">
        <v>19</v>
      </c>
      <c r="C6" s="1" t="s">
        <v>20</v>
      </c>
      <c r="D6" s="2" t="s">
        <v>21</v>
      </c>
      <c r="E6" s="3" t="s">
        <v>22</v>
      </c>
      <c r="F6">
        <v>7000000</v>
      </c>
      <c r="G6">
        <f t="shared" si="0"/>
        <v>140000</v>
      </c>
      <c r="I6">
        <f t="shared" si="1"/>
        <v>7140000</v>
      </c>
      <c r="J6">
        <v>10</v>
      </c>
      <c r="K6">
        <f t="shared" si="2"/>
        <v>840000</v>
      </c>
      <c r="L6">
        <f t="shared" si="3"/>
        <v>6300000</v>
      </c>
      <c r="M6">
        <f t="shared" si="4"/>
        <v>630000</v>
      </c>
      <c r="N6">
        <v>54</v>
      </c>
      <c r="O6">
        <v>10</v>
      </c>
      <c r="P6">
        <f t="shared" si="5"/>
        <v>301</v>
      </c>
      <c r="Q6">
        <v>3</v>
      </c>
      <c r="R6">
        <f t="shared" si="6"/>
        <v>6772.5</v>
      </c>
      <c r="S6">
        <v>0.85</v>
      </c>
      <c r="T6" s="5">
        <f t="shared" si="7"/>
        <v>5756.625</v>
      </c>
      <c r="U6">
        <v>0.12</v>
      </c>
      <c r="V6">
        <v>0.8</v>
      </c>
      <c r="W6">
        <f t="shared" si="8"/>
        <v>685440</v>
      </c>
      <c r="X6">
        <f t="shared" si="12"/>
        <v>142800</v>
      </c>
      <c r="Y6">
        <f>3%*I6</f>
        <v>214200</v>
      </c>
      <c r="Z6">
        <v>25</v>
      </c>
      <c r="AA6">
        <v>9</v>
      </c>
      <c r="AB6">
        <f t="shared" si="9"/>
        <v>225</v>
      </c>
      <c r="AC6">
        <f t="shared" si="21"/>
        <v>48420</v>
      </c>
      <c r="AD6">
        <f t="shared" si="10"/>
        <v>581040</v>
      </c>
      <c r="AE6">
        <v>15000</v>
      </c>
      <c r="AF6">
        <v>0.1</v>
      </c>
      <c r="AH6">
        <v>30000</v>
      </c>
      <c r="AI6">
        <v>0.1</v>
      </c>
      <c r="AJ6">
        <v>0</v>
      </c>
      <c r="AK6" s="11">
        <f t="shared" si="15"/>
        <v>354.24923457755193</v>
      </c>
      <c r="AL6" s="5">
        <f t="shared" si="16"/>
        <v>37.209302325581397</v>
      </c>
      <c r="AM6" s="4">
        <f t="shared" si="17"/>
        <v>391.45853690313334</v>
      </c>
      <c r="AN6" s="4">
        <f t="shared" si="18"/>
        <v>6.5243089483855554</v>
      </c>
      <c r="AO6" s="6">
        <v>18000000</v>
      </c>
      <c r="AP6" s="8">
        <f t="shared" si="19"/>
        <v>3126.832128200117</v>
      </c>
      <c r="AQ6" s="8">
        <f t="shared" si="11"/>
        <v>52.113868803335286</v>
      </c>
      <c r="AR6" s="7">
        <f t="shared" si="20"/>
        <v>0.12519333333333332</v>
      </c>
    </row>
    <row r="7" spans="1:44" ht="21.75" customHeight="1" x14ac:dyDescent="0.25">
      <c r="A7">
        <v>6</v>
      </c>
      <c r="B7" s="1" t="s">
        <v>23</v>
      </c>
      <c r="C7" s="1"/>
      <c r="D7" s="2"/>
      <c r="E7" s="3"/>
      <c r="F7">
        <v>5000000</v>
      </c>
      <c r="G7">
        <f t="shared" si="0"/>
        <v>100000</v>
      </c>
      <c r="I7">
        <f t="shared" si="1"/>
        <v>5100000</v>
      </c>
      <c r="J7">
        <v>10</v>
      </c>
      <c r="K7">
        <f t="shared" si="2"/>
        <v>600000</v>
      </c>
      <c r="L7">
        <f t="shared" si="3"/>
        <v>4500000</v>
      </c>
      <c r="M7">
        <f t="shared" si="4"/>
        <v>450000</v>
      </c>
      <c r="N7">
        <v>54</v>
      </c>
      <c r="O7">
        <v>10</v>
      </c>
      <c r="P7">
        <f t="shared" si="5"/>
        <v>301</v>
      </c>
      <c r="Q7">
        <v>3</v>
      </c>
      <c r="R7">
        <f t="shared" si="6"/>
        <v>6772.5</v>
      </c>
      <c r="S7">
        <v>0.85</v>
      </c>
      <c r="T7" s="5">
        <f t="shared" si="7"/>
        <v>5756.625</v>
      </c>
      <c r="U7">
        <v>0.12</v>
      </c>
      <c r="V7">
        <v>0.8</v>
      </c>
      <c r="W7">
        <f t="shared" si="8"/>
        <v>489600</v>
      </c>
      <c r="X7">
        <f t="shared" si="12"/>
        <v>102000</v>
      </c>
      <c r="Y7">
        <f>3%*I7</f>
        <v>153000</v>
      </c>
      <c r="Z7">
        <v>9</v>
      </c>
      <c r="AA7">
        <v>9</v>
      </c>
      <c r="AB7">
        <f t="shared" si="9"/>
        <v>81</v>
      </c>
      <c r="AC7">
        <f t="shared" si="21"/>
        <v>17431.2</v>
      </c>
      <c r="AD7">
        <f t="shared" si="10"/>
        <v>209174.40000000002</v>
      </c>
      <c r="AE7">
        <v>15000</v>
      </c>
      <c r="AF7">
        <v>0.1</v>
      </c>
      <c r="AH7">
        <v>30000</v>
      </c>
      <c r="AI7">
        <v>0.1</v>
      </c>
      <c r="AJ7">
        <v>0</v>
      </c>
      <c r="AK7" s="11">
        <f t="shared" si="15"/>
        <v>217.27564328056803</v>
      </c>
      <c r="AL7" s="5">
        <f t="shared" si="16"/>
        <v>26.578073089700997</v>
      </c>
      <c r="AM7" s="4">
        <f t="shared" si="17"/>
        <v>243.85371637026904</v>
      </c>
      <c r="AN7" s="4">
        <f t="shared" si="18"/>
        <v>4.0642286061711506</v>
      </c>
      <c r="AO7" s="6">
        <v>18000000</v>
      </c>
      <c r="AP7" s="8">
        <f t="shared" si="19"/>
        <v>3126.832128200117</v>
      </c>
      <c r="AQ7" s="8">
        <f t="shared" si="11"/>
        <v>52.113868803335286</v>
      </c>
      <c r="AR7" s="7">
        <f t="shared" si="20"/>
        <v>7.7987466666666672E-2</v>
      </c>
    </row>
    <row r="8" spans="1:44" x14ac:dyDescent="0.25">
      <c r="A8">
        <v>7</v>
      </c>
      <c r="B8" t="s">
        <v>24</v>
      </c>
      <c r="F8">
        <v>82200000</v>
      </c>
      <c r="G8">
        <f t="shared" si="0"/>
        <v>1644000</v>
      </c>
      <c r="I8">
        <f t="shared" si="1"/>
        <v>83844000</v>
      </c>
      <c r="J8">
        <v>10</v>
      </c>
      <c r="K8">
        <f t="shared" si="2"/>
        <v>9864000</v>
      </c>
      <c r="L8">
        <f t="shared" si="3"/>
        <v>73980000</v>
      </c>
      <c r="M8">
        <f t="shared" si="4"/>
        <v>7398000</v>
      </c>
      <c r="N8">
        <v>54</v>
      </c>
      <c r="O8">
        <v>10</v>
      </c>
      <c r="P8">
        <f t="shared" si="5"/>
        <v>301</v>
      </c>
      <c r="Q8">
        <v>3</v>
      </c>
      <c r="R8">
        <f t="shared" si="6"/>
        <v>6772.5</v>
      </c>
      <c r="S8">
        <v>0.85</v>
      </c>
      <c r="T8" s="5">
        <f t="shared" si="7"/>
        <v>5756.625</v>
      </c>
      <c r="U8">
        <v>0.12</v>
      </c>
      <c r="V8">
        <v>0.8</v>
      </c>
      <c r="W8">
        <f t="shared" si="8"/>
        <v>8049024</v>
      </c>
      <c r="X8">
        <f>I8*1%</f>
        <v>838440</v>
      </c>
      <c r="Y8">
        <f t="shared" si="13"/>
        <v>838440</v>
      </c>
      <c r="Z8">
        <v>22.25</v>
      </c>
      <c r="AA8">
        <v>5</v>
      </c>
      <c r="AB8">
        <f t="shared" si="9"/>
        <v>111.25</v>
      </c>
      <c r="AC8">
        <f>AB8*215.2</f>
        <v>23941</v>
      </c>
      <c r="AD8">
        <f t="shared" si="10"/>
        <v>287292</v>
      </c>
      <c r="AE8">
        <v>15000</v>
      </c>
      <c r="AF8">
        <v>0.1</v>
      </c>
      <c r="AH8">
        <v>30000</v>
      </c>
      <c r="AI8">
        <v>0.1</v>
      </c>
      <c r="AJ8">
        <v>0</v>
      </c>
      <c r="AK8" s="11">
        <f t="shared" si="15"/>
        <v>2878.9014396456255</v>
      </c>
      <c r="AL8" s="5">
        <f t="shared" si="16"/>
        <v>145.64784053156146</v>
      </c>
      <c r="AM8" s="4">
        <f t="shared" si="17"/>
        <v>3024.549280177187</v>
      </c>
      <c r="AN8" s="4">
        <f t="shared" si="18"/>
        <v>50.409154669619781</v>
      </c>
      <c r="AO8" s="6">
        <v>18000000</v>
      </c>
      <c r="AP8" s="8">
        <f t="shared" si="19"/>
        <v>3126.832128200117</v>
      </c>
      <c r="AQ8" s="8">
        <f t="shared" si="11"/>
        <v>52.113868803335286</v>
      </c>
      <c r="AR8" s="7">
        <f t="shared" si="20"/>
        <v>0.96728866666666657</v>
      </c>
    </row>
    <row r="9" spans="1:44" x14ac:dyDescent="0.25">
      <c r="AO9" s="6"/>
      <c r="AP9" s="6"/>
      <c r="AQ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V, Harikrishnan (365)</dc:creator>
  <cp:lastModifiedBy>Harikrish</cp:lastModifiedBy>
  <dcterms:created xsi:type="dcterms:W3CDTF">2015-01-23T06:01:35Z</dcterms:created>
  <dcterms:modified xsi:type="dcterms:W3CDTF">2015-02-06T06:22:15Z</dcterms:modified>
</cp:coreProperties>
</file>