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6" i="1" l="1"/>
  <c r="AC6" i="1" s="1"/>
  <c r="AD6" i="1" s="1"/>
  <c r="P6" i="1"/>
  <c r="R6" i="1" s="1"/>
  <c r="T6" i="1" s="1"/>
  <c r="AP6" i="1" s="1"/>
  <c r="AQ6" i="1" s="1"/>
  <c r="K6" i="1"/>
  <c r="I6" i="1"/>
  <c r="Y6" i="1" s="1"/>
  <c r="AL6" i="1" s="1"/>
  <c r="G6" i="1"/>
  <c r="AC3" i="1"/>
  <c r="AD3" i="1" s="1"/>
  <c r="AB3" i="1"/>
  <c r="R3" i="1"/>
  <c r="T3" i="1" s="1"/>
  <c r="AP3" i="1" s="1"/>
  <c r="AQ3" i="1" s="1"/>
  <c r="P3" i="1"/>
  <c r="K3" i="1"/>
  <c r="G3" i="1"/>
  <c r="I3" i="1" s="1"/>
  <c r="L6" i="1" l="1"/>
  <c r="M6" i="1" s="1"/>
  <c r="X6" i="1"/>
  <c r="AK6" i="1" s="1"/>
  <c r="AM6" i="1" s="1"/>
  <c r="AN6" i="1" s="1"/>
  <c r="AR6" i="1" s="1"/>
  <c r="W6" i="1"/>
  <c r="X3" i="1"/>
  <c r="L3" i="1"/>
  <c r="M3" i="1" s="1"/>
  <c r="Y3" i="1"/>
  <c r="AL3" i="1" s="1"/>
  <c r="W3" i="1"/>
  <c r="AK3" i="1" s="1"/>
  <c r="AM3" i="1" s="1"/>
  <c r="AN3" i="1" s="1"/>
  <c r="AR3" i="1" s="1"/>
  <c r="AC10" i="1" l="1"/>
  <c r="AD10" i="1" s="1"/>
  <c r="AB10" i="1"/>
  <c r="R10" i="1"/>
  <c r="T10" i="1" s="1"/>
  <c r="AP10" i="1" s="1"/>
  <c r="AQ10" i="1" s="1"/>
  <c r="P10" i="1"/>
  <c r="K10" i="1"/>
  <c r="G10" i="1"/>
  <c r="I10" i="1" s="1"/>
  <c r="AB9" i="1"/>
  <c r="AC9" i="1" s="1"/>
  <c r="AD9" i="1" s="1"/>
  <c r="P9" i="1"/>
  <c r="R9" i="1" s="1"/>
  <c r="T9" i="1" s="1"/>
  <c r="AP9" i="1" s="1"/>
  <c r="AQ9" i="1" s="1"/>
  <c r="K9" i="1"/>
  <c r="I9" i="1"/>
  <c r="X9" i="1" s="1"/>
  <c r="G9" i="1"/>
  <c r="AC8" i="1"/>
  <c r="AD8" i="1" s="1"/>
  <c r="AB8" i="1"/>
  <c r="R8" i="1"/>
  <c r="T8" i="1" s="1"/>
  <c r="AP8" i="1" s="1"/>
  <c r="AQ8" i="1" s="1"/>
  <c r="P8" i="1"/>
  <c r="K8" i="1"/>
  <c r="G8" i="1"/>
  <c r="I8" i="1" s="1"/>
  <c r="AB7" i="1"/>
  <c r="AC7" i="1" s="1"/>
  <c r="AD7" i="1" s="1"/>
  <c r="P7" i="1"/>
  <c r="R7" i="1" s="1"/>
  <c r="T7" i="1" s="1"/>
  <c r="AP7" i="1" s="1"/>
  <c r="AQ7" i="1" s="1"/>
  <c r="K7" i="1"/>
  <c r="AB5" i="1"/>
  <c r="AC5" i="1" s="1"/>
  <c r="AD5" i="1" s="1"/>
  <c r="P5" i="1"/>
  <c r="R5" i="1" s="1"/>
  <c r="T5" i="1" s="1"/>
  <c r="AP5" i="1" s="1"/>
  <c r="AQ5" i="1" s="1"/>
  <c r="K5" i="1"/>
  <c r="G5" i="1"/>
  <c r="I5" i="1" s="1"/>
  <c r="X5" i="1" s="1"/>
  <c r="AC4" i="1"/>
  <c r="AD4" i="1" s="1"/>
  <c r="AB4" i="1"/>
  <c r="R4" i="1"/>
  <c r="T4" i="1" s="1"/>
  <c r="AP4" i="1" s="1"/>
  <c r="AQ4" i="1" s="1"/>
  <c r="P4" i="1"/>
  <c r="K4" i="1"/>
  <c r="G4" i="1"/>
  <c r="I4" i="1" s="1"/>
  <c r="AD2" i="1"/>
  <c r="AB2" i="1"/>
  <c r="AC2" i="1" s="1"/>
  <c r="P2" i="1"/>
  <c r="R2" i="1" s="1"/>
  <c r="T2" i="1" s="1"/>
  <c r="AP2" i="1" s="1"/>
  <c r="AQ2" i="1" s="1"/>
  <c r="K2" i="1"/>
  <c r="I2" i="1"/>
  <c r="X2" i="1" s="1"/>
  <c r="G2" i="1"/>
  <c r="X4" i="1" l="1"/>
  <c r="L4" i="1"/>
  <c r="M4" i="1" s="1"/>
  <c r="Y4" i="1"/>
  <c r="AL4" i="1" s="1"/>
  <c r="W8" i="1"/>
  <c r="X8" i="1"/>
  <c r="L8" i="1"/>
  <c r="M8" i="1" s="1"/>
  <c r="Y8" i="1"/>
  <c r="AL8" i="1" s="1"/>
  <c r="AK9" i="1"/>
  <c r="Y2" i="1"/>
  <c r="AL2" i="1" s="1"/>
  <c r="W2" i="1"/>
  <c r="L2" i="1"/>
  <c r="M2" i="1" s="1"/>
  <c r="W4" i="1"/>
  <c r="X10" i="1"/>
  <c r="AK10" i="1" s="1"/>
  <c r="AM10" i="1" s="1"/>
  <c r="AN10" i="1" s="1"/>
  <c r="AR10" i="1" s="1"/>
  <c r="L10" i="1"/>
  <c r="M10" i="1" s="1"/>
  <c r="Y10" i="1"/>
  <c r="AL10" i="1" s="1"/>
  <c r="W10" i="1"/>
  <c r="AK2" i="1"/>
  <c r="AM2" i="1" s="1"/>
  <c r="AN2" i="1" s="1"/>
  <c r="AR2" i="1" s="1"/>
  <c r="L5" i="1"/>
  <c r="M5" i="1" s="1"/>
  <c r="L9" i="1"/>
  <c r="M9" i="1" s="1"/>
  <c r="W5" i="1"/>
  <c r="AK5" i="1" s="1"/>
  <c r="AM5" i="1" s="1"/>
  <c r="AN5" i="1" s="1"/>
  <c r="AR5" i="1" s="1"/>
  <c r="Y5" i="1"/>
  <c r="AL5" i="1" s="1"/>
  <c r="G7" i="1"/>
  <c r="I7" i="1" s="1"/>
  <c r="W9" i="1"/>
  <c r="Y9" i="1"/>
  <c r="AL9" i="1" s="1"/>
  <c r="AK8" i="1" l="1"/>
  <c r="AM8" i="1" s="1"/>
  <c r="AN8" i="1" s="1"/>
  <c r="AR8" i="1" s="1"/>
  <c r="AK4" i="1"/>
  <c r="AM4" i="1" s="1"/>
  <c r="AN4" i="1" s="1"/>
  <c r="AR4" i="1" s="1"/>
  <c r="X7" i="1"/>
  <c r="L7" i="1"/>
  <c r="M7" i="1" s="1"/>
  <c r="Y7" i="1"/>
  <c r="AL7" i="1" s="1"/>
  <c r="W7" i="1"/>
  <c r="AM9" i="1"/>
  <c r="AN9" i="1" s="1"/>
  <c r="AR9" i="1" s="1"/>
  <c r="AK7" i="1" l="1"/>
  <c r="AM7" i="1" s="1"/>
  <c r="AN7" i="1" s="1"/>
  <c r="AR7" i="1" s="1"/>
</calcChain>
</file>

<file path=xl/sharedStrings.xml><?xml version="1.0" encoding="utf-8"?>
<sst xmlns="http://schemas.openxmlformats.org/spreadsheetml/2006/main" count="74" uniqueCount="64">
  <si>
    <t>ID</t>
  </si>
  <si>
    <t>spec-process</t>
  </si>
  <si>
    <t>spec-machine-used</t>
  </si>
  <si>
    <t>spec-description</t>
  </si>
  <si>
    <t>spec-make</t>
  </si>
  <si>
    <t>investment-machine-cost</t>
  </si>
  <si>
    <t>investment- installation-cost</t>
  </si>
  <si>
    <t>investment-other-cost</t>
  </si>
  <si>
    <t>investment-total-machine-cost</t>
  </si>
  <si>
    <t>investment-machine-life</t>
  </si>
  <si>
    <t>investment-disposal-value</t>
  </si>
  <si>
    <t>investment-mhr-machine-cost</t>
  </si>
  <si>
    <t>investment-machine-cost-year</t>
  </si>
  <si>
    <t>working-days-week-holidays</t>
  </si>
  <si>
    <t>working-days-national-holidays</t>
  </si>
  <si>
    <t>working-days-per-year</t>
  </si>
  <si>
    <t>working-days-shift</t>
  </si>
  <si>
    <t>working-days-hours-per-year</t>
  </si>
  <si>
    <t>working-capacity-efficiency</t>
  </si>
  <si>
    <t>working-machine-uptime-year</t>
  </si>
  <si>
    <t>interest-charge-rate-of-interest</t>
  </si>
  <si>
    <t>interest-charge-loan</t>
  </si>
  <si>
    <t>interest-charge-cost</t>
  </si>
  <si>
    <t>interest-charge-maintenance</t>
  </si>
  <si>
    <t>interest-charge-consumables</t>
  </si>
  <si>
    <t>space-machine-length</t>
  </si>
  <si>
    <t>space-machine-breadth</t>
  </si>
  <si>
    <t>space-area</t>
  </si>
  <si>
    <t>space-cost</t>
  </si>
  <si>
    <t>space-cost-per-year</t>
  </si>
  <si>
    <t>direct-labour-salary-per-month</t>
  </si>
  <si>
    <t>direct-labour-utilisation</t>
  </si>
  <si>
    <t>direct-labour-supervisor</t>
  </si>
  <si>
    <t>direct-labour-salary1-per-month</t>
  </si>
  <si>
    <t>direct-labour-utilisation1</t>
  </si>
  <si>
    <t>direct-labour-cost</t>
  </si>
  <si>
    <t>mhr-FIX</t>
  </si>
  <si>
    <t>mhr-VAR</t>
  </si>
  <si>
    <t>MHR</t>
  </si>
  <si>
    <t>mhr-MMR</t>
  </si>
  <si>
    <t>good-casting-pro-year</t>
  </si>
  <si>
    <t>good-casting-prod-hour</t>
  </si>
  <si>
    <t>good-casting-prod-min</t>
  </si>
  <si>
    <t>good-casting-cost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</si>
  <si>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</si>
  <si>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</si>
  <si>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</si>
  <si>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</si>
  <si>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</si>
  <si>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</si>
  <si>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</si>
  <si>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</si>
  <si>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</si>
  <si>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Size 900*600*250/2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</si>
  <si>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</si>
  <si>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</si>
  <si>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</si>
  <si>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</si>
  <si>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</si>
  <si>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</si>
  <si>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</si>
  <si>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</si>
  <si>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</si>
  <si>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4T Furnace Dual Track, 3000Kw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</si>
</sst>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AL3" workbookViewId="0">
      <selection activeCell="AU5" sqref="AU5"/>
    </sheetView>
  </sheetViews>
  <sheetFormatPr defaultRowHeight="15" x14ac:dyDescent="0.25"/>
  <cols>
    <col min="6" max="6" width="19.5703125" customWidth="1"/>
    <col min="7" max="7" width="15" customWidth="1"/>
    <col min="9" max="9" width="17.140625" customWidth="1"/>
    <col min="11" max="11" width="13.42578125" customWidth="1"/>
    <col min="12" max="12" width="14.28515625" customWidth="1"/>
    <col min="13" max="13" width="16.42578125" customWidth="1"/>
  </cols>
  <sheetData>
    <row r="1" spans="1:4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52.5" x14ac:dyDescent="0.25">
      <c r="A2">
        <v>1</v>
      </c>
      <c r="B2" s="3" t="s">
        <v>44</v>
      </c>
      <c r="C2" s="3" t="s">
        <v>45</v>
      </c>
      <c r="D2" s="4" t="s">
        <v>63</v>
      </c>
      <c r="E2" s="5" t="s">
        <v>46</v>
      </c>
      <c r="F2" s="6">
        <v>48456700</v>
      </c>
      <c r="G2" s="7">
        <f t="shared" ref="G2:G10" si="0">F2*2%</f>
        <v>969134</v>
      </c>
      <c r="H2" s="8"/>
      <c r="I2" s="6">
        <f t="shared" ref="I2:I10" si="1">+H2+G2+F2</f>
        <v>49425834</v>
      </c>
      <c r="J2" s="8">
        <v>10</v>
      </c>
      <c r="K2" s="6">
        <f t="shared" ref="K2:K10" si="2">+F2*12%</f>
        <v>5814804</v>
      </c>
      <c r="L2" s="6">
        <f t="shared" ref="L2:L10" si="3">+I2-K2</f>
        <v>43611030</v>
      </c>
      <c r="M2" s="6">
        <f t="shared" ref="M2:M10" si="4">L2/J2</f>
        <v>4361103</v>
      </c>
      <c r="N2">
        <v>54</v>
      </c>
      <c r="O2">
        <v>10</v>
      </c>
      <c r="P2">
        <f t="shared" ref="P2:P10" si="5">365-N2-O2</f>
        <v>301</v>
      </c>
      <c r="Q2">
        <v>3</v>
      </c>
      <c r="R2">
        <f t="shared" ref="R2:R10" si="6">+Q2*P2*7.5</f>
        <v>6772.5</v>
      </c>
      <c r="S2">
        <v>0.85</v>
      </c>
      <c r="T2" s="9">
        <f t="shared" ref="T2:T10" si="7">+S2*R2</f>
        <v>5756.625</v>
      </c>
      <c r="U2">
        <v>0.12</v>
      </c>
      <c r="V2">
        <v>0.8</v>
      </c>
      <c r="W2">
        <f t="shared" ref="W2:W10" si="8">+V2*U2*I2</f>
        <v>4744880.0640000002</v>
      </c>
      <c r="X2">
        <f>I2*2%</f>
        <v>988516.68</v>
      </c>
      <c r="Y2">
        <f>1%*I2</f>
        <v>494258.34</v>
      </c>
      <c r="Z2">
        <v>31.75</v>
      </c>
      <c r="AA2">
        <v>8</v>
      </c>
      <c r="AB2">
        <f t="shared" ref="AB2:AB10" si="9">+Z2*AA2</f>
        <v>254</v>
      </c>
      <c r="AC2">
        <f>AB2*2%</f>
        <v>5.08</v>
      </c>
      <c r="AD2">
        <f t="shared" ref="AD2:AD10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1753.5553738518663</v>
      </c>
      <c r="AL2" s="9">
        <f>(AJ2+Y2)/T2</f>
        <v>85.859047619047629</v>
      </c>
      <c r="AM2" s="11">
        <f>AK2+AL2</f>
        <v>1839.414421470914</v>
      </c>
      <c r="AN2" s="11">
        <f>AM2/60</f>
        <v>30.656907024515235</v>
      </c>
      <c r="AO2" s="12">
        <v>18000000</v>
      </c>
      <c r="AP2" s="13">
        <f>AO2/T2</f>
        <v>3126.832128200117</v>
      </c>
      <c r="AQ2" s="13">
        <f t="shared" ref="AQ2:AQ10" si="11">AP2/60</f>
        <v>52.113868803335286</v>
      </c>
      <c r="AR2" s="14">
        <f>AN2/AQ2</f>
        <v>0.58826772466666677</v>
      </c>
    </row>
    <row r="3" spans="1:44" ht="52.5" x14ac:dyDescent="0.25">
      <c r="A3">
        <v>1</v>
      </c>
      <c r="B3" s="3" t="s">
        <v>44</v>
      </c>
      <c r="C3" s="3" t="s">
        <v>45</v>
      </c>
      <c r="D3" s="4" t="s">
        <v>63</v>
      </c>
      <c r="E3" s="5" t="s">
        <v>46</v>
      </c>
      <c r="F3" s="6">
        <v>48456700</v>
      </c>
      <c r="G3" s="7">
        <f t="shared" ref="G3" si="12">F3*2%</f>
        <v>969134</v>
      </c>
      <c r="H3" s="8"/>
      <c r="I3" s="6">
        <f t="shared" ref="I3" si="13">+H3+G3+F3</f>
        <v>49425834</v>
      </c>
      <c r="J3" s="8">
        <v>10</v>
      </c>
      <c r="K3" s="6">
        <f t="shared" ref="K3" si="14">+F3*12%</f>
        <v>5814804</v>
      </c>
      <c r="L3" s="6">
        <f t="shared" ref="L3" si="15">+I3-K3</f>
        <v>43611030</v>
      </c>
      <c r="M3" s="6">
        <f t="shared" ref="M3" si="16">L3/J3</f>
        <v>4361103</v>
      </c>
      <c r="N3">
        <v>54</v>
      </c>
      <c r="O3">
        <v>10</v>
      </c>
      <c r="P3">
        <f t="shared" ref="P3" si="17">365-N3-O3</f>
        <v>301</v>
      </c>
      <c r="Q3">
        <v>3</v>
      </c>
      <c r="R3">
        <f t="shared" ref="R3" si="18">+Q3*P3*7.5</f>
        <v>6772.5</v>
      </c>
      <c r="S3">
        <v>0.85</v>
      </c>
      <c r="T3" s="9">
        <f t="shared" ref="T3" si="19">+S3*R3</f>
        <v>5756.625</v>
      </c>
      <c r="U3">
        <v>0.12</v>
      </c>
      <c r="V3">
        <v>0.8</v>
      </c>
      <c r="W3">
        <f t="shared" ref="W3" si="20">+V3*U3*I3</f>
        <v>4744880.0640000002</v>
      </c>
      <c r="X3">
        <f>I3*2%</f>
        <v>988516.68</v>
      </c>
      <c r="Y3">
        <f>1%*I3</f>
        <v>494258.34</v>
      </c>
      <c r="Z3">
        <v>31.75</v>
      </c>
      <c r="AA3">
        <v>8</v>
      </c>
      <c r="AB3">
        <f t="shared" ref="AB3" si="21">+Z3*AA3</f>
        <v>254</v>
      </c>
      <c r="AC3">
        <f>AB3*2%</f>
        <v>5.08</v>
      </c>
      <c r="AD3">
        <f t="shared" ref="AD3" si="22">AC3*12</f>
        <v>60.96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>(AD3+X3+W3+M3)/T3</f>
        <v>1753.5553738518663</v>
      </c>
      <c r="AL3" s="9">
        <f>(AJ3+Y3)/T3</f>
        <v>85.859047619047629</v>
      </c>
      <c r="AM3" s="11">
        <f>AK3+AL3</f>
        <v>1839.414421470914</v>
      </c>
      <c r="AN3" s="11">
        <f>AM3/60</f>
        <v>30.656907024515235</v>
      </c>
      <c r="AO3" s="12">
        <v>18000000</v>
      </c>
      <c r="AP3" s="13">
        <f>AO3/T3</f>
        <v>3126.832128200117</v>
      </c>
      <c r="AQ3" s="13">
        <f t="shared" ref="AQ3" si="23">AP3/60</f>
        <v>52.113868803335286</v>
      </c>
      <c r="AR3" s="14">
        <f>AN3/AQ3</f>
        <v>0.58826772466666677</v>
      </c>
    </row>
    <row r="4" spans="1:44" ht="31.5" x14ac:dyDescent="0.25">
      <c r="A4">
        <v>2</v>
      </c>
      <c r="B4" s="3" t="s">
        <v>47</v>
      </c>
      <c r="C4" s="3" t="s">
        <v>48</v>
      </c>
      <c r="D4" s="4" t="s">
        <v>49</v>
      </c>
      <c r="E4" s="5" t="s">
        <v>50</v>
      </c>
      <c r="F4">
        <v>83945000</v>
      </c>
      <c r="G4">
        <f t="shared" si="0"/>
        <v>1678900</v>
      </c>
      <c r="I4">
        <f t="shared" si="1"/>
        <v>85623900</v>
      </c>
      <c r="J4">
        <v>10</v>
      </c>
      <c r="K4">
        <f t="shared" si="2"/>
        <v>10073400</v>
      </c>
      <c r="L4">
        <f t="shared" si="3"/>
        <v>75550500</v>
      </c>
      <c r="M4">
        <f t="shared" si="4"/>
        <v>7555050</v>
      </c>
      <c r="N4">
        <v>54</v>
      </c>
      <c r="O4">
        <v>10</v>
      </c>
      <c r="P4">
        <f t="shared" si="5"/>
        <v>301</v>
      </c>
      <c r="Q4">
        <v>3</v>
      </c>
      <c r="R4">
        <f t="shared" si="6"/>
        <v>6772.5</v>
      </c>
      <c r="S4">
        <v>0.85</v>
      </c>
      <c r="T4" s="9">
        <f t="shared" si="7"/>
        <v>5756.625</v>
      </c>
      <c r="U4">
        <v>0.12</v>
      </c>
      <c r="V4">
        <v>0.8</v>
      </c>
      <c r="W4">
        <f t="shared" si="8"/>
        <v>8219894.4000000004</v>
      </c>
      <c r="X4">
        <f t="shared" ref="X4:X9" si="24">I4*2%</f>
        <v>1712478</v>
      </c>
      <c r="Y4">
        <f t="shared" ref="Y4:Y10" si="25">1%*I4</f>
        <v>856239</v>
      </c>
      <c r="Z4">
        <v>35</v>
      </c>
      <c r="AA4">
        <v>9</v>
      </c>
      <c r="AB4">
        <f t="shared" si="9"/>
        <v>315</v>
      </c>
      <c r="AC4">
        <f t="shared" ref="AC4" si="26">AB4*2%</f>
        <v>6.3</v>
      </c>
      <c r="AD4">
        <f t="shared" si="10"/>
        <v>75.599999999999994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ref="AK4:AK10" si="27">(AD4+X4+W4+M4)/T4</f>
        <v>3037.8039215686276</v>
      </c>
      <c r="AL4" s="9">
        <f t="shared" ref="AL4:AL10" si="28">(AJ4+Y4)/T4</f>
        <v>148.73975636766335</v>
      </c>
      <c r="AM4" s="11">
        <f t="shared" ref="AM4:AM10" si="29">AK4+AL4</f>
        <v>3186.5436779362908</v>
      </c>
      <c r="AN4" s="11">
        <f t="shared" ref="AN4:AN10" si="30">AM4/60</f>
        <v>53.10906129893818</v>
      </c>
      <c r="AO4" s="12">
        <v>18000000</v>
      </c>
      <c r="AP4" s="13">
        <f t="shared" ref="AP4:AP10" si="31">AO4/T4</f>
        <v>3126.832128200117</v>
      </c>
      <c r="AQ4" s="13">
        <f t="shared" si="11"/>
        <v>52.113868803335286</v>
      </c>
      <c r="AR4" s="14">
        <f t="shared" ref="AR4:AR10" si="32">AN4/AQ4</f>
        <v>1.0190965000000001</v>
      </c>
    </row>
    <row r="5" spans="1:44" ht="42" x14ac:dyDescent="0.25">
      <c r="A5">
        <v>3</v>
      </c>
      <c r="B5" s="3" t="s">
        <v>51</v>
      </c>
      <c r="C5" s="3" t="s">
        <v>52</v>
      </c>
      <c r="D5" s="4" t="s">
        <v>53</v>
      </c>
      <c r="E5" s="5" t="s">
        <v>50</v>
      </c>
      <c r="F5">
        <v>166600000</v>
      </c>
      <c r="G5">
        <f t="shared" si="0"/>
        <v>3332000</v>
      </c>
      <c r="I5">
        <f t="shared" si="1"/>
        <v>169932000</v>
      </c>
      <c r="J5">
        <v>10</v>
      </c>
      <c r="K5">
        <f t="shared" si="2"/>
        <v>19992000</v>
      </c>
      <c r="L5">
        <f t="shared" si="3"/>
        <v>149940000</v>
      </c>
      <c r="M5">
        <f t="shared" si="4"/>
        <v>14994000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9">
        <f t="shared" si="7"/>
        <v>5756.625</v>
      </c>
      <c r="U5">
        <v>0.12</v>
      </c>
      <c r="V5">
        <v>0.8</v>
      </c>
      <c r="W5">
        <f t="shared" si="8"/>
        <v>16313472</v>
      </c>
      <c r="X5">
        <f t="shared" si="24"/>
        <v>3398640</v>
      </c>
      <c r="Y5">
        <f t="shared" si="25"/>
        <v>1699320</v>
      </c>
      <c r="Z5">
        <v>67.7</v>
      </c>
      <c r="AA5">
        <v>15</v>
      </c>
      <c r="AB5">
        <f t="shared" si="9"/>
        <v>1015.5</v>
      </c>
      <c r="AC5">
        <f>AB5*215.2</f>
        <v>218535.59999999998</v>
      </c>
      <c r="AD5">
        <f t="shared" si="10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27"/>
        <v>6484.4486482965285</v>
      </c>
      <c r="AL5" s="9">
        <f t="shared" si="28"/>
        <v>295.19379844961242</v>
      </c>
      <c r="AM5" s="11">
        <f t="shared" si="29"/>
        <v>6779.6424467461411</v>
      </c>
      <c r="AN5" s="11">
        <f t="shared" si="30"/>
        <v>112.99404077910235</v>
      </c>
      <c r="AO5" s="12">
        <v>18000000</v>
      </c>
      <c r="AP5" s="13">
        <f t="shared" si="31"/>
        <v>3126.832128200117</v>
      </c>
      <c r="AQ5" s="13">
        <f t="shared" si="11"/>
        <v>52.113868803335286</v>
      </c>
      <c r="AR5" s="14">
        <f t="shared" si="32"/>
        <v>2.1682144000000001</v>
      </c>
    </row>
    <row r="6" spans="1:44" ht="42" x14ac:dyDescent="0.25">
      <c r="A6">
        <v>3</v>
      </c>
      <c r="B6" s="3" t="s">
        <v>51</v>
      </c>
      <c r="C6" s="3" t="s">
        <v>52</v>
      </c>
      <c r="D6" s="4" t="s">
        <v>53</v>
      </c>
      <c r="E6" s="5" t="s">
        <v>50</v>
      </c>
      <c r="F6">
        <v>166600000</v>
      </c>
      <c r="G6">
        <f t="shared" ref="G6" si="33">F6*2%</f>
        <v>3332000</v>
      </c>
      <c r="I6">
        <f t="shared" ref="I6" si="34">+H6+G6+F6</f>
        <v>169932000</v>
      </c>
      <c r="J6">
        <v>10</v>
      </c>
      <c r="K6">
        <f t="shared" ref="K6" si="35">+F6*12%</f>
        <v>19992000</v>
      </c>
      <c r="L6">
        <f t="shared" ref="L6" si="36">+I6-K6</f>
        <v>149940000</v>
      </c>
      <c r="M6">
        <f t="shared" ref="M6" si="37">L6/J6</f>
        <v>14994000</v>
      </c>
      <c r="N6">
        <v>54</v>
      </c>
      <c r="O6">
        <v>10</v>
      </c>
      <c r="P6">
        <f t="shared" ref="P6" si="38">365-N6-O6</f>
        <v>301</v>
      </c>
      <c r="Q6">
        <v>3</v>
      </c>
      <c r="R6">
        <f t="shared" ref="R6" si="39">+Q6*P6*7.5</f>
        <v>6772.5</v>
      </c>
      <c r="S6">
        <v>0.85</v>
      </c>
      <c r="T6" s="9">
        <f t="shared" ref="T6" si="40">+S6*R6</f>
        <v>5756.625</v>
      </c>
      <c r="U6">
        <v>0.12</v>
      </c>
      <c r="V6">
        <v>0.8</v>
      </c>
      <c r="W6">
        <f t="shared" ref="W6" si="41">+V6*U6*I6</f>
        <v>16313472</v>
      </c>
      <c r="X6">
        <f t="shared" ref="X6" si="42">I6*2%</f>
        <v>3398640</v>
      </c>
      <c r="Y6">
        <f t="shared" ref="Y6" si="43">1%*I6</f>
        <v>1699320</v>
      </c>
      <c r="Z6">
        <v>67.7</v>
      </c>
      <c r="AA6">
        <v>15</v>
      </c>
      <c r="AB6">
        <f t="shared" ref="AB6" si="44">+Z6*AA6</f>
        <v>1015.5</v>
      </c>
      <c r="AC6">
        <f>AB6*215.2</f>
        <v>218535.59999999998</v>
      </c>
      <c r="AD6">
        <f t="shared" ref="AD6" si="45">AC6*12</f>
        <v>2622427.1999999997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ref="AK6" si="46">(AD6+X6+W6+M6)/T6</f>
        <v>6484.4486482965285</v>
      </c>
      <c r="AL6" s="9">
        <f t="shared" ref="AL6" si="47">(AJ6+Y6)/T6</f>
        <v>295.19379844961242</v>
      </c>
      <c r="AM6" s="11">
        <f t="shared" ref="AM6" si="48">AK6+AL6</f>
        <v>6779.6424467461411</v>
      </c>
      <c r="AN6" s="11">
        <f t="shared" ref="AN6" si="49">AM6/60</f>
        <v>112.99404077910235</v>
      </c>
      <c r="AO6" s="12">
        <v>18000000</v>
      </c>
      <c r="AP6" s="13">
        <f t="shared" ref="AP6" si="50">AO6/T6</f>
        <v>3126.832128200117</v>
      </c>
      <c r="AQ6" s="13">
        <f t="shared" ref="AQ6" si="51">AP6/60</f>
        <v>52.113868803335286</v>
      </c>
      <c r="AR6" s="14">
        <f t="shared" ref="AR6" si="52">AN6/AQ6</f>
        <v>2.1682144000000001</v>
      </c>
    </row>
    <row r="7" spans="1:44" ht="63" x14ac:dyDescent="0.25">
      <c r="A7">
        <v>4</v>
      </c>
      <c r="B7" s="3" t="s">
        <v>54</v>
      </c>
      <c r="C7" s="3" t="s">
        <v>55</v>
      </c>
      <c r="D7" s="4" t="s">
        <v>56</v>
      </c>
      <c r="E7" s="5" t="s">
        <v>50</v>
      </c>
      <c r="F7">
        <v>18952000</v>
      </c>
      <c r="G7">
        <f t="shared" si="0"/>
        <v>379040</v>
      </c>
      <c r="I7">
        <f t="shared" si="1"/>
        <v>19331040</v>
      </c>
      <c r="J7">
        <v>10</v>
      </c>
      <c r="K7">
        <f t="shared" si="2"/>
        <v>2274240</v>
      </c>
      <c r="L7">
        <f t="shared" si="3"/>
        <v>17056800</v>
      </c>
      <c r="M7">
        <f t="shared" si="4"/>
        <v>1705680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9">
        <f t="shared" si="7"/>
        <v>5756.625</v>
      </c>
      <c r="U7">
        <v>0.12</v>
      </c>
      <c r="V7">
        <v>0.8</v>
      </c>
      <c r="W7">
        <f t="shared" si="8"/>
        <v>1855779.8400000001</v>
      </c>
      <c r="X7">
        <f t="shared" si="24"/>
        <v>386620.8</v>
      </c>
      <c r="Y7">
        <f>3%*I7</f>
        <v>579931.19999999995</v>
      </c>
      <c r="Z7">
        <v>44.1</v>
      </c>
      <c r="AA7">
        <v>20</v>
      </c>
      <c r="AB7">
        <f t="shared" si="9"/>
        <v>882</v>
      </c>
      <c r="AC7">
        <f t="shared" ref="AC7:AC9" si="53">AB7*215.2</f>
        <v>189806.4</v>
      </c>
      <c r="AD7">
        <f t="shared" si="10"/>
        <v>2277676.7999999998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27"/>
        <v>1081.4943547651617</v>
      </c>
      <c r="AL7" s="9">
        <f t="shared" si="28"/>
        <v>100.74152823920265</v>
      </c>
      <c r="AM7" s="11">
        <f t="shared" si="29"/>
        <v>1182.2358830043643</v>
      </c>
      <c r="AN7" s="11">
        <f t="shared" si="30"/>
        <v>19.703931383406072</v>
      </c>
      <c r="AO7" s="12">
        <v>18000000</v>
      </c>
      <c r="AP7" s="13">
        <f t="shared" si="31"/>
        <v>3126.832128200117</v>
      </c>
      <c r="AQ7" s="13">
        <f t="shared" si="11"/>
        <v>52.113868803335286</v>
      </c>
      <c r="AR7" s="14">
        <f t="shared" si="32"/>
        <v>0.37809381333333325</v>
      </c>
    </row>
    <row r="8" spans="1:44" ht="73.5" x14ac:dyDescent="0.25">
      <c r="A8">
        <v>5</v>
      </c>
      <c r="B8" s="3" t="s">
        <v>57</v>
      </c>
      <c r="C8" s="3" t="s">
        <v>58</v>
      </c>
      <c r="D8" s="4" t="s">
        <v>59</v>
      </c>
      <c r="E8" s="5" t="s">
        <v>60</v>
      </c>
      <c r="F8">
        <v>4050000</v>
      </c>
      <c r="G8">
        <f t="shared" si="0"/>
        <v>81000</v>
      </c>
      <c r="I8">
        <f t="shared" si="1"/>
        <v>4131000</v>
      </c>
      <c r="J8">
        <v>10</v>
      </c>
      <c r="K8">
        <f t="shared" si="2"/>
        <v>486000</v>
      </c>
      <c r="L8">
        <f t="shared" si="3"/>
        <v>3645000</v>
      </c>
      <c r="M8">
        <f t="shared" si="4"/>
        <v>364500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9">
        <f t="shared" si="7"/>
        <v>5756.625</v>
      </c>
      <c r="U8">
        <v>0.12</v>
      </c>
      <c r="V8">
        <v>0.8</v>
      </c>
      <c r="W8">
        <f t="shared" si="8"/>
        <v>396576</v>
      </c>
      <c r="X8">
        <f t="shared" si="24"/>
        <v>82620</v>
      </c>
      <c r="Y8">
        <f>3%*I8</f>
        <v>123930</v>
      </c>
      <c r="Z8">
        <v>25</v>
      </c>
      <c r="AA8">
        <v>9</v>
      </c>
      <c r="AB8">
        <f t="shared" si="9"/>
        <v>225</v>
      </c>
      <c r="AC8">
        <f t="shared" si="53"/>
        <v>48420</v>
      </c>
      <c r="AD8">
        <f t="shared" si="10"/>
        <v>581040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27"/>
        <v>247.49501661129568</v>
      </c>
      <c r="AL8" s="9">
        <f t="shared" si="28"/>
        <v>21.528239202657808</v>
      </c>
      <c r="AM8" s="11">
        <f t="shared" si="29"/>
        <v>269.02325581395348</v>
      </c>
      <c r="AN8" s="11">
        <f t="shared" si="30"/>
        <v>4.4837209302325585</v>
      </c>
      <c r="AO8" s="12">
        <v>18000000</v>
      </c>
      <c r="AP8" s="13">
        <f t="shared" si="31"/>
        <v>3126.832128200117</v>
      </c>
      <c r="AQ8" s="13">
        <f t="shared" si="11"/>
        <v>52.113868803335286</v>
      </c>
      <c r="AR8" s="14">
        <f t="shared" si="32"/>
        <v>8.6037000000000002E-2</v>
      </c>
    </row>
    <row r="9" spans="1:44" ht="31.5" x14ac:dyDescent="0.25">
      <c r="A9">
        <v>6</v>
      </c>
      <c r="B9" s="3" t="s">
        <v>61</v>
      </c>
      <c r="C9" s="3"/>
      <c r="D9" s="4"/>
      <c r="E9" s="5"/>
      <c r="F9">
        <v>5000000</v>
      </c>
      <c r="G9">
        <f t="shared" si="0"/>
        <v>100000</v>
      </c>
      <c r="I9">
        <f t="shared" si="1"/>
        <v>5100000</v>
      </c>
      <c r="J9">
        <v>10</v>
      </c>
      <c r="K9">
        <f t="shared" si="2"/>
        <v>600000</v>
      </c>
      <c r="L9">
        <f t="shared" si="3"/>
        <v>4500000</v>
      </c>
      <c r="M9">
        <f t="shared" si="4"/>
        <v>450000</v>
      </c>
      <c r="N9">
        <v>54</v>
      </c>
      <c r="O9">
        <v>10</v>
      </c>
      <c r="P9">
        <f t="shared" si="5"/>
        <v>301</v>
      </c>
      <c r="Q9">
        <v>3</v>
      </c>
      <c r="R9">
        <f t="shared" si="6"/>
        <v>6772.5</v>
      </c>
      <c r="S9">
        <v>0.85</v>
      </c>
      <c r="T9" s="9">
        <f t="shared" si="7"/>
        <v>5756.625</v>
      </c>
      <c r="U9">
        <v>0.12</v>
      </c>
      <c r="V9">
        <v>0.8</v>
      </c>
      <c r="W9">
        <f t="shared" si="8"/>
        <v>489600</v>
      </c>
      <c r="X9">
        <f t="shared" si="24"/>
        <v>102000</v>
      </c>
      <c r="Y9">
        <f>3%*I9</f>
        <v>153000</v>
      </c>
      <c r="Z9">
        <v>9</v>
      </c>
      <c r="AA9">
        <v>9</v>
      </c>
      <c r="AB9">
        <f t="shared" si="9"/>
        <v>81</v>
      </c>
      <c r="AC9">
        <f t="shared" si="53"/>
        <v>17431.2</v>
      </c>
      <c r="AD9">
        <f t="shared" si="10"/>
        <v>209174.40000000002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27"/>
        <v>217.27564328056803</v>
      </c>
      <c r="AL9" s="9">
        <f t="shared" si="28"/>
        <v>26.578073089700997</v>
      </c>
      <c r="AM9" s="11">
        <f t="shared" si="29"/>
        <v>243.85371637026904</v>
      </c>
      <c r="AN9" s="11">
        <f t="shared" si="30"/>
        <v>4.0642286061711506</v>
      </c>
      <c r="AO9" s="12">
        <v>18000000</v>
      </c>
      <c r="AP9" s="13">
        <f t="shared" si="31"/>
        <v>3126.832128200117</v>
      </c>
      <c r="AQ9" s="13">
        <f t="shared" si="11"/>
        <v>52.113868803335286</v>
      </c>
      <c r="AR9" s="14">
        <f t="shared" si="32"/>
        <v>7.7987466666666672E-2</v>
      </c>
    </row>
    <row r="10" spans="1:44" x14ac:dyDescent="0.25">
      <c r="A10">
        <v>7</v>
      </c>
      <c r="B10" t="s">
        <v>62</v>
      </c>
      <c r="F10">
        <v>82200000</v>
      </c>
      <c r="G10">
        <f t="shared" si="0"/>
        <v>1644000</v>
      </c>
      <c r="I10">
        <f t="shared" si="1"/>
        <v>83844000</v>
      </c>
      <c r="J10">
        <v>10</v>
      </c>
      <c r="K10">
        <f t="shared" si="2"/>
        <v>9864000</v>
      </c>
      <c r="L10">
        <f t="shared" si="3"/>
        <v>73980000</v>
      </c>
      <c r="M10">
        <f t="shared" si="4"/>
        <v>7398000</v>
      </c>
      <c r="N10">
        <v>54</v>
      </c>
      <c r="O10">
        <v>10</v>
      </c>
      <c r="P10">
        <f t="shared" si="5"/>
        <v>301</v>
      </c>
      <c r="Q10">
        <v>3</v>
      </c>
      <c r="R10">
        <f t="shared" si="6"/>
        <v>6772.5</v>
      </c>
      <c r="S10">
        <v>0.85</v>
      </c>
      <c r="T10" s="9">
        <f t="shared" si="7"/>
        <v>5756.625</v>
      </c>
      <c r="U10">
        <v>0.12</v>
      </c>
      <c r="V10">
        <v>0.8</v>
      </c>
      <c r="W10">
        <f t="shared" si="8"/>
        <v>8049024</v>
      </c>
      <c r="X10">
        <f>I10*1%</f>
        <v>838440</v>
      </c>
      <c r="Y10">
        <f t="shared" si="25"/>
        <v>838440</v>
      </c>
      <c r="Z10">
        <v>22.25</v>
      </c>
      <c r="AA10">
        <v>5</v>
      </c>
      <c r="AB10">
        <f t="shared" si="9"/>
        <v>111.25</v>
      </c>
      <c r="AC10">
        <f>AB10*215.2</f>
        <v>23941</v>
      </c>
      <c r="AD10">
        <f t="shared" si="10"/>
        <v>287292</v>
      </c>
      <c r="AE10">
        <v>15000</v>
      </c>
      <c r="AF10">
        <v>0.1</v>
      </c>
      <c r="AH10">
        <v>30000</v>
      </c>
      <c r="AI10">
        <v>0.1</v>
      </c>
      <c r="AJ10">
        <v>0</v>
      </c>
      <c r="AK10" s="10">
        <f t="shared" si="27"/>
        <v>2878.9014396456255</v>
      </c>
      <c r="AL10" s="9">
        <f t="shared" si="28"/>
        <v>145.64784053156146</v>
      </c>
      <c r="AM10" s="11">
        <f t="shared" si="29"/>
        <v>3024.549280177187</v>
      </c>
      <c r="AN10" s="11">
        <f t="shared" si="30"/>
        <v>50.409154669619781</v>
      </c>
      <c r="AO10" s="12">
        <v>18000000</v>
      </c>
      <c r="AP10" s="13">
        <f t="shared" si="31"/>
        <v>3126.832128200117</v>
      </c>
      <c r="AQ10" s="13">
        <f t="shared" si="11"/>
        <v>52.113868803335286</v>
      </c>
      <c r="AR10" s="14">
        <f t="shared" si="32"/>
        <v>0.96728866666666657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2015-02-06T05:43:05Z</dcterms:created>
  <dcterms:modified xsi:type="dcterms:W3CDTF">2015-02-06T06:18:19Z</dcterms:modified>
</cp:coreProperties>
</file>