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drawings/drawing1.xml" ContentType="application/vnd.openxmlformats-officedocument.drawing+xml"/>
  <Override PartName="/xl/comments2.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Ex1.xml" ContentType="application/vnd.ms-office.chartex+xml"/>
  <Override PartName="/xl/charts/style2.xml" ContentType="application/vnd.ms-office.chartstyle+xml"/>
  <Override PartName="/xl/charts/colors2.xml" ContentType="application/vnd.ms-office.chartcolorstyle+xml"/>
  <Override PartName="/xl/drawings/drawing2.xml" ContentType="application/vnd.openxmlformats-officedocument.drawing+xml"/>
  <Override PartName="/xl/comments3.xml" ContentType="application/vnd.openxmlformats-officedocument.spreadsheetml.comments+xml"/>
  <Override PartName="/xl/charts/chart2.xml" ContentType="application/vnd.openxmlformats-officedocument.drawingml.chart+xml"/>
  <Override PartName="/xl/charts/style3.xml" ContentType="application/vnd.ms-office.chartstyle+xml"/>
  <Override PartName="/xl/charts/colors3.xml" ContentType="application/vnd.ms-office.chartcolorstyle+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charts/chartEx2.xml" ContentType="application/vnd.ms-office.chartex+xml"/>
  <Override PartName="/xl/charts/style7.xml" ContentType="application/vnd.ms-office.chartstyle+xml"/>
  <Override PartName="/xl/charts/colors7.xml" ContentType="application/vnd.ms-office.chartcolorstyle+xml"/>
  <Override PartName="/xl/comments4.xml" ContentType="application/vnd.openxmlformats-officedocument.spreadsheetml.comments+xml"/>
  <Override PartName="/xl/comments5.xml" ContentType="application/vnd.openxmlformats-officedocument.spreadsheetml.comments+xml"/>
  <Override PartName="/xl/tables/table1.xml" ContentType="application/vnd.openxmlformats-officedocument.spreadsheetml.table+xml"/>
  <Override PartName="/xl/comments6.xml" ContentType="application/vnd.openxmlformats-officedocument.spreadsheetml.comments+xml"/>
  <Override PartName="/xl/comments7.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Override PartName="/xl/threadedComments/threadedComment1.xml" ContentType="application/vnd.ms-excel.threadedcomments+xml"/>
  <Override PartName="/xl/threadedComments/threadedComment2.xml" ContentType="application/vnd.ms-excel.threadedcomments+xml"/>
  <Override PartName="/xl/threadedComments/threadedComment3.xml" ContentType="application/vnd.ms-excel.threadedcomments+xml"/>
  <Override PartName="/xl/threadedComments/threadedComment4.xml" ContentType="application/vnd.ms-excel.threadedcomments+xml"/>
  <Override PartName="/xl/threadedComments/threadedComment5.xml" ContentType="application/vnd.ms-excel.threadedcomments+xml"/>
  <Override PartName="/xl/threadedComments/threadedComment6.xml" ContentType="application/vnd.ms-excel.threadedcomments+xml"/>
  <Override PartName="/xl/threadedComments/threadedComment7.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126"/>
  <workbookPr defaultThemeVersion="166925"/>
  <mc:AlternateContent xmlns:mc="http://schemas.openxmlformats.org/markup-compatibility/2006">
    <mc:Choice Requires="x15">
      <x15ac:absPath xmlns:x15ac="http://schemas.microsoft.com/office/spreadsheetml/2010/11/ac" url="C:\Users\yashp\OneDrive\Desktop\"/>
    </mc:Choice>
  </mc:AlternateContent>
  <xr:revisionPtr revIDLastSave="0" documentId="13_ncr:1_{CED65526-8819-4C35-B671-C282F2F583C5}" xr6:coauthVersionLast="47" xr6:coauthVersionMax="47" xr10:uidLastSave="{00000000-0000-0000-0000-000000000000}"/>
  <bookViews>
    <workbookView xWindow="-110" yWindow="-110" windowWidth="25820" windowHeight="13900" firstSheet="6" activeTab="6" xr2:uid="{00000000-000D-0000-FFFF-FFFF00000000}"/>
  </bookViews>
  <sheets>
    <sheet name="MEAN-MEDIAN-MODE" sheetId="1" r:id="rId1"/>
    <sheet name="STATISTICS QUESTIONS" sheetId="2" r:id="rId2"/>
    <sheet name="STATISTICS QUESTION 2" sheetId="3" r:id="rId3"/>
    <sheet name=" Measure of Skewnes &amp; KURTOSIS" sheetId="4" r:id="rId4"/>
    <sheet name="Percentile and Quartiles" sheetId="5" r:id="rId5"/>
    <sheet name="Correlation and Covariance" sheetId="6" r:id="rId6"/>
    <sheet name="Interval and Hypothesis Testing" sheetId="7" r:id="rId7"/>
  </sheets>
  <definedNames>
    <definedName name="_xlchart.v1.0" hidden="1">'STATISTICS QUESTIONS'!$A$677:$A$683</definedName>
    <definedName name="_xlchart.v1.1" hidden="1">'STATISTICS QUESTIONS'!$B$676</definedName>
    <definedName name="_xlchart.v1.2" hidden="1">'STATISTICS QUESTIONS'!$B$677:$B$683</definedName>
    <definedName name="_xlchart.v1.3" hidden="1">'STATISTICS QUESTION 2'!$B$227</definedName>
    <definedName name="_xlchart.v1.4" hidden="1">'STATISTICS QUESTION 2'!$B$228:$B$330</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53" i="7" l="1"/>
  <c r="C33" i="7"/>
  <c r="C30" i="7"/>
  <c r="C31" i="7" s="1"/>
  <c r="C32" i="7" s="1"/>
  <c r="C14" i="7"/>
  <c r="B106" i="6"/>
  <c r="D64" i="6"/>
  <c r="D29" i="6"/>
  <c r="C736" i="5"/>
  <c r="C743" i="5"/>
  <c r="C744" i="5"/>
  <c r="C745" i="5"/>
  <c r="C742" i="5"/>
  <c r="C741" i="5"/>
  <c r="C739" i="5"/>
  <c r="C740" i="5"/>
  <c r="C738" i="5"/>
  <c r="C737" i="5"/>
  <c r="C735" i="5"/>
  <c r="B731" i="5"/>
  <c r="B730" i="5"/>
  <c r="B729" i="5"/>
  <c r="B725" i="5"/>
  <c r="B724" i="5"/>
  <c r="B723" i="5"/>
  <c r="C585" i="5"/>
  <c r="C586" i="5"/>
  <c r="C584" i="5" s="1"/>
  <c r="C583" i="5"/>
  <c r="C582" i="5"/>
  <c r="C581" i="5"/>
  <c r="C580" i="5" s="1"/>
  <c r="C272" i="5"/>
  <c r="C423" i="5"/>
  <c r="C579" i="5"/>
  <c r="C578" i="5"/>
  <c r="C577" i="5"/>
  <c r="C576" i="5"/>
  <c r="C573" i="5"/>
  <c r="C572" i="5"/>
  <c r="C571" i="5"/>
  <c r="C567" i="5"/>
  <c r="C566" i="5"/>
  <c r="C565" i="5"/>
  <c r="C559" i="5"/>
  <c r="C421" i="5"/>
  <c r="C427" i="5"/>
  <c r="C428" i="5"/>
  <c r="C426" i="5" s="1"/>
  <c r="C425" i="5"/>
  <c r="C424" i="5"/>
  <c r="C422" i="5"/>
  <c r="C420" i="5"/>
  <c r="C419" i="5"/>
  <c r="C270" i="5"/>
  <c r="C418" i="5"/>
  <c r="B414" i="5"/>
  <c r="B412" i="5"/>
  <c r="B410" i="5"/>
  <c r="B406" i="5"/>
  <c r="B404" i="5"/>
  <c r="B402" i="5"/>
  <c r="C276" i="5"/>
  <c r="C277" i="5"/>
  <c r="C275" i="5" s="1"/>
  <c r="C131" i="5"/>
  <c r="C138" i="5"/>
  <c r="B58" i="1"/>
  <c r="C274" i="5"/>
  <c r="C273" i="5"/>
  <c r="C271" i="5"/>
  <c r="C269" i="5"/>
  <c r="C268" i="5"/>
  <c r="C267" i="5"/>
  <c r="C137" i="5"/>
  <c r="C135" i="5"/>
  <c r="C134" i="5"/>
  <c r="C133" i="5"/>
  <c r="C132" i="5" s="1"/>
  <c r="C130" i="5"/>
  <c r="C129" i="5"/>
  <c r="C128" i="5"/>
  <c r="B263" i="5"/>
  <c r="B261" i="5"/>
  <c r="B259" i="5"/>
  <c r="B254" i="5"/>
  <c r="B253" i="5"/>
  <c r="B252" i="5"/>
  <c r="B118" i="5"/>
  <c r="B124" i="5"/>
  <c r="B122" i="5"/>
  <c r="B120" i="5"/>
  <c r="B114" i="5"/>
  <c r="B113" i="5"/>
  <c r="B112" i="5"/>
  <c r="C607" i="4"/>
  <c r="C606" i="4"/>
  <c r="C603" i="4"/>
  <c r="C605" i="4"/>
  <c r="C604" i="4"/>
  <c r="C599" i="4"/>
  <c r="C600" i="4"/>
  <c r="C598" i="4"/>
  <c r="C597" i="4"/>
  <c r="C596" i="4"/>
  <c r="B592" i="4"/>
  <c r="B588" i="4"/>
  <c r="C474" i="4"/>
  <c r="C473" i="4"/>
  <c r="C472" i="4"/>
  <c r="C471" i="4"/>
  <c r="C467" i="4"/>
  <c r="C466" i="4" s="1"/>
  <c r="C465" i="4"/>
  <c r="C464" i="4"/>
  <c r="C463" i="4"/>
  <c r="B459" i="4"/>
  <c r="B455" i="4"/>
  <c r="C339" i="4"/>
  <c r="C338" i="4"/>
  <c r="C337" i="4"/>
  <c r="C336" i="4"/>
  <c r="B324" i="4"/>
  <c r="C332" i="4"/>
  <c r="C331" i="4" s="1"/>
  <c r="C330" i="4"/>
  <c r="C329" i="4"/>
  <c r="C328" i="4"/>
  <c r="B320" i="4"/>
  <c r="C208" i="4"/>
  <c r="C207" i="4"/>
  <c r="C206" i="4"/>
  <c r="C205" i="4"/>
  <c r="C201" i="4"/>
  <c r="C200" i="4" s="1"/>
  <c r="C199" i="4"/>
  <c r="C198" i="4"/>
  <c r="C197" i="4"/>
  <c r="B193" i="4"/>
  <c r="B189" i="4"/>
  <c r="C80" i="4"/>
  <c r="C79" i="4"/>
  <c r="C77" i="4"/>
  <c r="C78" i="4"/>
  <c r="C76" i="4" s="1"/>
  <c r="C75" i="4"/>
  <c r="C74" i="4"/>
  <c r="C73" i="4"/>
  <c r="C72" i="4" s="1"/>
  <c r="C71" i="4"/>
  <c r="C70" i="4"/>
  <c r="C69" i="4"/>
  <c r="B65" i="4"/>
  <c r="B61" i="4"/>
  <c r="B429" i="3"/>
  <c r="B427" i="3"/>
  <c r="B425" i="3"/>
  <c r="B421" i="3"/>
  <c r="B420" i="3"/>
  <c r="B419" i="3"/>
  <c r="B416" i="3"/>
  <c r="B414" i="3"/>
  <c r="B412" i="3"/>
  <c r="B410" i="3"/>
  <c r="B408" i="3"/>
  <c r="B404" i="3"/>
  <c r="B347" i="3"/>
  <c r="B110" i="3"/>
  <c r="B201" i="3"/>
  <c r="F136" i="3"/>
  <c r="F137" i="3"/>
  <c r="D7" i="3" a="1"/>
  <c r="D7" i="3"/>
  <c r="B667" i="2"/>
  <c r="B666" i="2"/>
  <c r="B665" i="2"/>
  <c r="B661" i="2"/>
  <c r="B657" i="2"/>
  <c r="C652" i="2"/>
  <c r="C651" i="2"/>
  <c r="C650" i="2"/>
  <c r="C649" i="2"/>
  <c r="C648" i="2"/>
  <c r="G605" i="2"/>
  <c r="G606" i="2"/>
  <c r="G607" i="2"/>
  <c r="G608" i="2"/>
  <c r="G609" i="2"/>
  <c r="G610" i="2"/>
  <c r="G611" i="2"/>
  <c r="G612" i="2"/>
  <c r="G613" i="2"/>
  <c r="G614" i="2"/>
  <c r="G615" i="2"/>
  <c r="G616" i="2"/>
  <c r="G617" i="2"/>
  <c r="G618" i="2"/>
  <c r="G619" i="2"/>
  <c r="G620" i="2"/>
  <c r="G621" i="2"/>
  <c r="G595" i="2"/>
  <c r="G596" i="2"/>
  <c r="G597" i="2"/>
  <c r="G598" i="2"/>
  <c r="G599" i="2"/>
  <c r="G600" i="2"/>
  <c r="G601" i="2"/>
  <c r="G602" i="2"/>
  <c r="G603" i="2"/>
  <c r="G604" i="2"/>
  <c r="G594" i="2"/>
  <c r="E594" i="2" a="1"/>
  <c r="E594" i="2"/>
  <c r="C573" i="2"/>
  <c r="C572" i="2"/>
  <c r="C571" i="2"/>
  <c r="C570" i="2"/>
  <c r="C466" i="2" a="1"/>
  <c r="C466" i="2"/>
  <c r="E466" i="2" s="1"/>
  <c r="B585" i="2"/>
  <c r="B581" i="2"/>
  <c r="B577" i="2"/>
  <c r="B259" i="2"/>
  <c r="B257" i="2"/>
  <c r="B456" i="2"/>
  <c r="B452" i="2"/>
  <c r="B448" i="2"/>
  <c r="B446" i="2"/>
  <c r="B444" i="2"/>
  <c r="B378" i="2"/>
  <c r="B382" i="2" s="1"/>
  <c r="B374" i="2"/>
  <c r="B372" i="2"/>
  <c r="B370" i="2"/>
  <c r="B253" i="2"/>
  <c r="C190" i="2"/>
  <c r="C189" i="2"/>
  <c r="C191" i="2" s="1"/>
  <c r="B183" i="2"/>
  <c r="B185" i="2" s="1"/>
  <c r="B181" i="2"/>
  <c r="B179" i="2"/>
  <c r="B177" i="2"/>
  <c r="B150" i="2"/>
  <c r="B154" i="2" s="1"/>
  <c r="C145" i="2"/>
  <c r="C144" i="2"/>
  <c r="C146" i="2" s="1"/>
  <c r="B79" i="2"/>
  <c r="B83" i="2" s="1"/>
  <c r="C74" i="2"/>
  <c r="C73" i="2"/>
  <c r="C75" i="2" s="1"/>
  <c r="B27" i="2"/>
  <c r="B31" i="2" s="1"/>
  <c r="B22" i="2"/>
  <c r="B21" i="2"/>
  <c r="B23" i="2" s="1"/>
  <c r="B127" i="1"/>
  <c r="B123" i="1"/>
  <c r="B119" i="1"/>
  <c r="B54" i="1"/>
  <c r="B50" i="1"/>
  <c r="B20" i="1"/>
  <c r="B16" i="1"/>
  <c r="B12" i="1"/>
  <c r="C38" i="7" l="1"/>
  <c r="C37" i="7"/>
  <c r="C16" i="7"/>
  <c r="C15" i="7"/>
  <c r="C34" i="7"/>
  <c r="C136" i="5"/>
  <c r="C470" i="4"/>
  <c r="C335" i="4"/>
  <c r="E474" i="2"/>
  <c r="E475" i="2"/>
  <c r="E476" i="2"/>
  <c r="E477" i="2"/>
  <c r="E478" i="2"/>
  <c r="E479" i="2"/>
  <c r="E480" i="2"/>
  <c r="E481" i="2"/>
  <c r="E482" i="2"/>
  <c r="E483" i="2"/>
  <c r="E484" i="2"/>
  <c r="E467" i="2"/>
  <c r="E468" i="2"/>
  <c r="E469" i="2"/>
  <c r="E470" i="2"/>
  <c r="E471" i="2"/>
  <c r="E472" i="2"/>
  <c r="E473"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tc={B7942823-C566-4589-91A3-0EAD8052C389}</author>
    <author>tc={2B52C1B6-C76D-4E3E-8855-1407C27E62D2}</author>
    <author>tc={CD71AC7F-40C4-4AC3-B693-6BDD8BD21CEA}</author>
  </authors>
  <commentList>
    <comment ref="A2" authorId="0" shapeId="0" xr:uid="{B7942823-C566-4589-91A3-0EAD8052C38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1) Business Problem: A retail store wants to analyze the sales data of a particular product category to understand the typical sales performance and make strategic decisions.</t>
        </r>
      </text>
    </comment>
    <comment ref="A23" authorId="1" shapeId="0" xr:uid="{2B52C1B6-C76D-4E3E-8855-1407C27E62D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2) Business Problem: A restaurant wants to analyze the waiting times of its customers to understand the typical waiting experience and improve service efficiency. </t>
        </r>
      </text>
    </comment>
    <comment ref="A61" authorId="2" shapeId="0" xr:uid="{CD71AC7F-40C4-4AC3-B693-6BDD8BD21CEA}">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3) Business Problem: A car rental company wants to analyze the rental durations of its customers to understand the typical rental period and optimize its pricing and fleet management strategies.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tc={3CF407E4-82EF-4FD2-B959-2FB0A32EEA8E}</author>
    <author>tc={2680F52B-1F3B-4AB0-AD3F-FF47196DCFBC}</author>
    <author>tc={9EE75C47-A24B-41C3-A887-8DDA790A4687}</author>
    <author>tc={6F48D16D-BFAB-47B2-AE01-2D2E0BC669FB}</author>
    <author>tc={6C1AAF23-D0D2-4517-B209-7B707D6B1E91}</author>
    <author>tc={260FE28A-788A-4870-9563-85B864876103}</author>
    <author>tc={8650D2BF-1F14-4A44-AD11-3830BFD027D2}</author>
    <author>tc={8ED331D3-5029-4A30-95BC-DB704BE51A2D}</author>
    <author>tc={777ACAA1-4450-4114-96F5-6EAD5F186CF7}</author>
    <author>tc={C0FD12FB-D7F8-4C79-9DB7-9B3F52FD9DC3}</author>
  </authors>
  <commentList>
    <comment ref="A2" authorId="0" shapeId="0" xr:uid="{3CF407E4-82EF-4FD2-B959-2FB0A32EEA8E}">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1) Problem: A manufacturing company wants to analyze the production output of a specific machine to understand the variability or spread in its performance. </t>
        </r>
      </text>
    </comment>
    <comment ref="A34" authorId="1" shapeId="0" xr:uid="{2680F52B-1F3B-4AB0-AD3F-FF47196DCFBC}">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2) Problem: A retail store wants to analyze the sales of a specific product to understand the variability in daily sales and assess its inventory management</t>
        </r>
      </text>
    </comment>
    <comment ref="A86" authorId="2" shapeId="0" xr:uid="{9EE75C47-A24B-41C3-A887-8DDA790A468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3) Problem: An e-commerce platform wants to analyze the delivery times of its shipments to understand the variability in order fulfillment and optimize its logistics operations.</t>
        </r>
      </text>
    </comment>
    <comment ref="A157" authorId="3" shapeId="0" xr:uid="{6F48D16D-BFAB-47B2-AE01-2D2E0BC669FB}">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4) Problem : A company wants to analyze the monthly revenue generated by one of its products to understand its performance and variability?</t>
        </r>
      </text>
    </comment>
    <comment ref="A195" authorId="4" shapeId="0" xr:uid="{6C1AAF23-D0D2-4517-B209-7B707D6B1E9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5) Problem : A survey was conducted to gather feedback from customers regarding their satisfaction with a particular service on a scale of 1 to 10. </t>
        </r>
      </text>
    </comment>
    <comment ref="A262" authorId="5" shapeId="0" xr:uid="{260FE28A-788A-4870-9563-85B86487610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6) Problem :A company wants to analyze the customer wait times at its call center to assess the efficiency of its customer service operations. </t>
        </r>
      </text>
    </comment>
    <comment ref="A385" authorId="6" shapeId="0" xr:uid="{8650D2BF-1F14-4A44-AD11-3830BFD027D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7) Problem : A transportation company wants to analyze the fuel efficiency of its vehicle fleet to identify any variations across different vehicle models. </t>
        </r>
      </text>
    </comment>
    <comment ref="A460" authorId="7" shapeId="0" xr:uid="{8ED331D3-5029-4A30-95BC-DB704BE51A2D}">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Problem : A company wants to analyze the ages of its employees to understand the age distribution and demographics within the organization.</t>
        </r>
      </text>
    </comment>
    <comment ref="A588" authorId="8" shapeId="0" xr:uid="{777ACAA1-4450-4114-96F5-6EAD5F186CF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9) Problem :A retail store wants to analyze the purchase amounts made by customers to understand their spending habits.</t>
        </r>
      </text>
    </comment>
    <comment ref="A671" authorId="9" shapeId="0" xr:uid="{C0FD12FB-D7F8-4C79-9DB7-9B3F52FD9DC3}">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10) Problem : A manufacturing company wants to analyze the defect rates of its production line to identify the frequency of different types of defects.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tc={28CAA396-5738-4438-B52B-C08AB76ED59B}</author>
    <author>tc={8EF60D59-A6A5-4A52-8485-39A310996F5A}</author>
    <author>tc={4E37C0FC-8454-4AD8-814E-B51CCEA6253D}</author>
    <author>tc={102B6F42-F0AB-49CE-B155-36419D404D84}</author>
  </authors>
  <commentList>
    <comment ref="A2" authorId="0" shapeId="0" xr:uid="{28CAA396-5738-4438-B52B-C08AB76ED59B}">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11) Problem : A survey was conducted to gather feedback from customers about their satisfaction levels with a specific service on a scale of 1 to 5. </t>
        </r>
      </text>
    </comment>
    <comment ref="A131" authorId="1" shapeId="0" xr:uid="{8EF60D59-A6A5-4A52-8485-39A310996F5A}">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12) Problem : A company wants to analyze the monthly sales figures of its products to understand the sales distribution across different price ranges. </t>
        </r>
      </text>
    </comment>
    <comment ref="A222" authorId="2" shapeId="0" xr:uid="{4E37C0FC-8454-4AD8-814E-B51CCEA6253D}">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13) Problem : A study was conducted to analyze the response times of a website for different user locations.</t>
        </r>
      </text>
    </comment>
    <comment ref="A367" authorId="3" shapeId="0" xr:uid="{102B6F42-F0AB-49CE-B155-36419D404D8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Problem : A company wants to analyze the sales performance of its products across different regions</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tc={168CA90B-D245-439E-9154-2B00D2898269}</author>
    <author>tc={9BA27DDB-A2FF-4601-A294-876EBF4D4F33}</author>
    <author>tc={6BD6B856-D713-483D-BFFA-1E739493E382}</author>
    <author>tc={9AEC5431-9D2D-4FD8-857B-ACA3498D0E4F}</author>
    <author>tc={225D14DC-0128-42E9-9832-6CAB0AC7AAC8}</author>
  </authors>
  <commentList>
    <comment ref="A2" authorId="0" shapeId="0" xr:uid="{168CA90B-D245-439E-9154-2B00D2898269}">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1) Question : A company wants to analyze the monthly returns of its investment portfolio to understand the distribution and risk associated with the returns.
</t>
        </r>
      </text>
    </comment>
    <comment ref="A84" authorId="1" shapeId="0" xr:uid="{9BA27DDB-A2FF-4601-A294-876EBF4D4F33}">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 Question : A research study wants to analyze the income distribution of a population to understand the level of income inequality. 
</t>
        </r>
      </text>
    </comment>
    <comment ref="A211" authorId="2" shapeId="0" xr:uid="{6BD6B856-D713-483D-BFFA-1E739493E38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3) Question : A survey was conducted to analyze the satisfaction ratings of customers on a scale of 1 to 5 for a specific product. </t>
        </r>
      </text>
    </comment>
    <comment ref="A343" authorId="3" shapeId="0" xr:uid="{9AEC5431-9D2D-4FD8-857B-ACA3498D0E4F}">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4) Question : A study wants to analyze the distribution of house prices in a specific city to understand the market trends.</t>
        </r>
      </text>
    </comment>
    <comment ref="A478" authorId="4" shapeId="0" xr:uid="{225D14DC-0128-42E9-9832-6CAB0AC7AAC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5) Question : A company wants to analyze the waiting times of customers at a service center to improve operational efficiency.</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tc={DB3AD131-D449-4F69-A35C-A1255C8CA6E3}</author>
    <author>tc={1CF304E8-80E5-427A-AA9E-79F425D01789}</author>
    <author>tc={4A03200F-68EE-4402-9A30-E1F5E9B3CDEE}</author>
    <author>tc={24C6549C-D8A0-4E15-A0E6-26823EA946D7}</author>
    <author>tc={2B65EDF0-89DA-4CAA-A681-F3D23E25506E}</author>
  </authors>
  <commentList>
    <comment ref="A2" authorId="0" shapeId="0" xr:uid="{DB3AD131-D449-4F69-A35C-A1255C8CA6E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1) Question : A company wants to analyze the salary distribution of its employees to determine the income levels at different percentiles. </t>
        </r>
      </text>
    </comment>
    <comment ref="A142" authorId="1" shapeId="0" xr:uid="{1CF304E8-80E5-427A-AA9E-79F425D0178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2) Question : A research study wants to analyze the weight distribution of a sample of individuals to assess their health and body composition. </t>
        </r>
      </text>
    </comment>
    <comment ref="A281" authorId="2" shapeId="0" xr:uid="{4A03200F-68EE-4402-9A30-E1F5E9B3CDEE}">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3) Question : A retail store wants to analyze the distribution of customer purchase amounts to identify their spending patterns. </t>
        </r>
      </text>
    </comment>
    <comment ref="A432" authorId="3" shapeId="0" xr:uid="{24C6549C-D8A0-4E15-A0E6-26823EA946D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4) Question : A study wants to analyze the distribution of commute times of employees to determine the average time spent traveling to work.</t>
        </r>
      </text>
    </comment>
    <comment ref="A590" authorId="4" shapeId="0" xr:uid="{2B65EDF0-89DA-4CAA-A681-F3D23E25506E}">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5) Question : A manufacturing company wants to analyze the defect rates in its production process to evaluate product quality</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tc={B5F9DB35-4EE9-402F-A87D-FE5CD4ECF4FF}</author>
    <author>tc={30E763D3-0727-4FD9-BEC6-BBA0667A52B8}</author>
    <author>tc={4C934A70-C304-4659-B181-BBD44FC1C3BF}</author>
  </authors>
  <commentList>
    <comment ref="A2" authorId="0" shapeId="0" xr:uid="{B5F9DB35-4EE9-402F-A87D-FE5CD4ECF4FF}">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1) Question : A marketing department wants to understand the relationship between advertising expenditure and sales revenue to assess the effectiveness of their advertising campaigns. 
</t>
        </r>
      </text>
    </comment>
    <comment ref="A34" authorId="1" shapeId="0" xr:uid="{30E763D3-0727-4FD9-BEC6-BBA0667A52B8}">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Question : An investment analyst wants to assess the relationship between the stock prices of two companies to identify potential investment opportunities.
</t>
        </r>
      </text>
    </comment>
    <comment ref="A68" authorId="2" shapeId="0" xr:uid="{4C934A70-C304-4659-B181-BBD44FC1C3BF}">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Question : A researcher wants to examine the relationship between the hours spent studying and the exam scores of a group of students. </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tc={2729CAD4-4E15-48E3-8143-836F9150F8A7}</author>
    <author>tc={63C35333-35E6-4AD6-85A1-AC655CA3BA6D}</author>
    <author>tc={873C1294-F180-436B-A2FB-E7016FD13FC2}</author>
  </authors>
  <commentList>
    <comment ref="A2" authorId="0" shapeId="0" xr:uid="{2729CAD4-4E15-48E3-8143-836F9150F8A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1. Problem: A study is conducted to estimate the mean height of a population. A random sample of 100 individuals is selected, and their heights are measured. Calculate a 95% confidence interval for the population mean height, given that the sample mean height is 170 cm and the sample standard deviation is 8 cm. </t>
        </r>
      </text>
    </comment>
    <comment ref="A20" authorId="1" shapeId="0" xr:uid="{63C35333-35E6-4AD6-85A1-AC655CA3BA6D}">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2. Problem: A survey is conducted to estimate the proportion of people in a city who support a particular policy. A random sample of 500 individuals is surveyed, and 320 of them express support for the policy. Calculate a 90% confidence interval for the population proportion, given the sample proportion. </t>
        </r>
      </text>
    </comment>
    <comment ref="A42" authorId="2" shapeId="0" xr:uid="{873C1294-F180-436B-A2FB-E7016FD13FC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4. Problem: A manufacturing company claims that the average weight of its product is 500 grams. To test this claim, a random sample of 25 products is selected, and their weights are measured. The sample mean weight is found to be 510 grams with a sample standard deviation of 20 grams. Perform a hypothesis test to determine if there is evidence to support the company's claim.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<sst xmlns="http://schemas.openxmlformats.org/spreadsheetml/2006/main" count="535" uniqueCount="261">
  <si>
    <t>Q.1</t>
  </si>
  <si>
    <t>Data: Let's consider the weekly sales data (in units) for the past month for a specific product category:</t>
  </si>
  <si>
    <t>Week 1: 50 units</t>
  </si>
  <si>
    <t>Week 2: 60 units</t>
  </si>
  <si>
    <t>Week 3: 55 units</t>
  </si>
  <si>
    <t>Week 4: 70 units</t>
  </si>
  <si>
    <t>Question:</t>
  </si>
  <si>
    <t>1. Mean: What is the average weekly sales of the product category?</t>
  </si>
  <si>
    <t>MEAN</t>
  </si>
  <si>
    <t>2. Median: What is the typical or central sales value for the product category?</t>
  </si>
  <si>
    <t>MEDIAN</t>
  </si>
  <si>
    <t>3. Mode: Are there any recurring or most frequently occurring sales figures for the product category?</t>
  </si>
  <si>
    <t>MODE</t>
  </si>
  <si>
    <t>Q.2</t>
  </si>
  <si>
    <t>Data:</t>
  </si>
  <si>
    <t>Let's consider the waiting times (in minutes) for the past 20 customers:</t>
  </si>
  <si>
    <t>1. Mean: What is the average waiting time for customers at the restaurant ?</t>
  </si>
  <si>
    <t>2. Median: What is the typical or central waiting time experienced by customers?</t>
  </si>
  <si>
    <t>3. Mode: Are there any recurring or most frequently occurring waiting times for customers?</t>
  </si>
  <si>
    <t>Q.3</t>
  </si>
  <si>
    <t>Let's consider the rental durations (in days) for a sample of 50 customers:</t>
  </si>
  <si>
    <t>1. Mean: What is the average rental duration for customers at the car rental company?</t>
  </si>
  <si>
    <t>2. Median: What is the typical or central rental duration experienced by customers?</t>
  </si>
  <si>
    <t>3. Mode: Are there any recurring or most frequently occurring rental durations for customers?</t>
  </si>
  <si>
    <t>Let's consider the number of units produced per hour by the machine for a sample of 10 working days:</t>
  </si>
  <si>
    <t>1. Range: What is the range of the production output for the machine?</t>
  </si>
  <si>
    <t>RANGE</t>
  </si>
  <si>
    <t>MAX</t>
  </si>
  <si>
    <t>MIN</t>
  </si>
  <si>
    <t>2. Variance: What is the variance of the production output for the machine?</t>
  </si>
  <si>
    <t>VARIANCE</t>
  </si>
  <si>
    <t>3. Standard Deviation: What is the standard deviation of the production output for the machine?</t>
  </si>
  <si>
    <t>S.D.</t>
  </si>
  <si>
    <t>DATA:</t>
  </si>
  <si>
    <t>Let's consider the daily sales (in dollars) for the past 30 days:</t>
  </si>
  <si>
    <t>Questions:</t>
  </si>
  <si>
    <t>1. Range: What is the range of the daily sales?</t>
  </si>
  <si>
    <t>2. Variance: What is the variance of the daily sales?</t>
  </si>
  <si>
    <t>3. Standard Deviation: What is the standard deviation of the daily sales?</t>
  </si>
  <si>
    <t>Data: Let's consider the delivery times (in days) for a sample of 50 shipments:</t>
  </si>
  <si>
    <t>Questions</t>
  </si>
  <si>
    <t>1. Range: What is the range of the delivery times?</t>
  </si>
  <si>
    <t xml:space="preserve">MAX </t>
  </si>
  <si>
    <t>2. Variance: What is the variance of the delivery times?</t>
  </si>
  <si>
    <t>3. Standard Deviation: What is the standard deviation of the delivery times?</t>
  </si>
  <si>
    <t>S.D</t>
  </si>
  <si>
    <t>Q.4</t>
  </si>
  <si>
    <t>Data: Let's consider the monthly revenue (in thousands of dollars) for the past 12 months:</t>
  </si>
  <si>
    <t>1. Measure of Central Tendency: What is the average monthly revenue for the product?</t>
  </si>
  <si>
    <t>2. Measure of Dispersion: What is the range of monthly revenue for the product?</t>
  </si>
  <si>
    <t>Q.5</t>
  </si>
  <si>
    <t>Data: Let's consider the satisfaction ratings from 50 customers:</t>
  </si>
  <si>
    <t>1. Measure of Central Tendency: What is the average satisfaction rating?</t>
  </si>
  <si>
    <t>2. Measure of Dispersion: What is the standard deviation of the satisfaction ratings?</t>
  </si>
  <si>
    <t>Q.6</t>
  </si>
  <si>
    <t>Data: Let's consider the wait times (in minutes) for a sample of 100 randomly selected customer calls:</t>
  </si>
  <si>
    <t>1. Measure of Central Tendency: What is the average wait time for customers at the call center?</t>
  </si>
  <si>
    <t>2. Measure of Dispersion: What is the range of wait times for customers at the call center?</t>
  </si>
  <si>
    <t>3. Measure of Dispersion: What is the standard deviation of the wait times for customers at the call center?</t>
  </si>
  <si>
    <t>Q.7</t>
  </si>
  <si>
    <t>Let's consider the fuel efficiency (in miles per gallon, mpg) for a sample of 50 vehicles:</t>
  </si>
  <si>
    <t>1. Measure of Central Tendency: What is the average fuel efficiency for each vehicle model?</t>
  </si>
  <si>
    <t>2. Measure of Dispersion: What is the range of fuel efficiency for each vehicle model?</t>
  </si>
  <si>
    <t>3. Measure of Dispersion: What is the variance of the fuel efficiency for each vehicle model?</t>
  </si>
  <si>
    <t>Q.8</t>
  </si>
  <si>
    <t>Let's consider the ages of 100 employees:_x000D_</t>
  </si>
  <si>
    <t>UNIQUE VALUES</t>
  </si>
  <si>
    <t>1. Frequency Distribution: Create a frequency distribution table for the ages of the employees.</t>
  </si>
  <si>
    <t>CLASS</t>
  </si>
  <si>
    <t>FREQUENCY</t>
  </si>
  <si>
    <t>25-30</t>
  </si>
  <si>
    <t>31-35</t>
  </si>
  <si>
    <t>36-40</t>
  </si>
  <si>
    <t>41-45</t>
  </si>
  <si>
    <t>2. Mode: What is the mode (most common age) among the employees?</t>
  </si>
  <si>
    <t>3. Median: What is the median age of the employees?</t>
  </si>
  <si>
    <t>4. Range: What is the range of ages among the employees?</t>
  </si>
  <si>
    <t>Q.9</t>
  </si>
  <si>
    <t>Let's consider the purchase amounts (in dollars) for a sample of 50 customers:</t>
  </si>
  <si>
    <t>1. Frequency Distribution: Create a frequency distribution table for the purchase amounts.</t>
  </si>
  <si>
    <t>25-35</t>
  </si>
  <si>
    <t>36-45</t>
  </si>
  <si>
    <t>46-55</t>
  </si>
  <si>
    <t>56-65</t>
  </si>
  <si>
    <t>66-75</t>
  </si>
  <si>
    <t>2. Mode: What is the mode (most common purchase amount) among the customers?</t>
  </si>
  <si>
    <t>3. Median: What is the median purchase amount among the customers?</t>
  </si>
  <si>
    <t>4. Interquartile Range: What is the interquartile range of the purchase amounts?</t>
  </si>
  <si>
    <t>Q1</t>
  </si>
  <si>
    <t>Q3</t>
  </si>
  <si>
    <t>IQR</t>
  </si>
  <si>
    <t>Q.10</t>
  </si>
  <si>
    <t>Let's consider the types of defects and their corresponding frequencies observed in a sample of 200 products:</t>
  </si>
  <si>
    <t>Defect Type</t>
  </si>
  <si>
    <t>Frequency</t>
  </si>
  <si>
    <t>A</t>
  </si>
  <si>
    <t>B</t>
  </si>
  <si>
    <t>C</t>
  </si>
  <si>
    <t>D</t>
  </si>
  <si>
    <t>E</t>
  </si>
  <si>
    <t>F</t>
  </si>
  <si>
    <t>G</t>
  </si>
  <si>
    <t>1. Bar Chart: Create a bar chart to visualize the frequency of different defect types.</t>
  </si>
  <si>
    <t>3. Histogram: Create a histogram to represent the defect frequencies.</t>
  </si>
  <si>
    <t>Q.11</t>
  </si>
  <si>
    <t xml:space="preserve"> Let's consider the satisfaction ratings from 100 customers:</t>
  </si>
  <si>
    <t>RATINGS</t>
  </si>
  <si>
    <t>UNIQUE</t>
  </si>
  <si>
    <t>2. Mode: Which satisfaction rating has the highest frequency?</t>
  </si>
  <si>
    <t>3. Bar Chart: Create a bar chart to display the frequency of each satisfaction rating.</t>
  </si>
  <si>
    <t>Q.12</t>
  </si>
  <si>
    <t>Let's consider the monthly sales figures (in thousands of dollars) for a sample of 50 products:</t>
  </si>
  <si>
    <t>SALES</t>
  </si>
  <si>
    <t>CLASS LIMIT</t>
  </si>
  <si>
    <t>21-25</t>
  </si>
  <si>
    <t>26-30</t>
  </si>
  <si>
    <t>46-50</t>
  </si>
  <si>
    <t>1. Histogram: Create a histogram to visualize the sales distribution across different price ranges.</t>
  </si>
  <si>
    <t>2. Measure of Central Tendency: What is the average monthly sales figure?</t>
  </si>
  <si>
    <t>3. Bar Chart: Create a bar chart to display the frequency of sales in different price ranges.</t>
  </si>
  <si>
    <t>Q.13</t>
  </si>
  <si>
    <t>Let's consider the response times (in milliseconds) for a sample of 200 user requests:</t>
  </si>
  <si>
    <t>Response Times:</t>
  </si>
  <si>
    <t>:</t>
  </si>
  <si>
    <t>1. Histogram: Create a histogram to visualize the distribution of response times</t>
  </si>
  <si>
    <t>2. Measure of Central Tendency: What is the median response time?</t>
  </si>
  <si>
    <t>3. Bar Chart: Create a bar chart to display the frequency of response times within different ranges.</t>
  </si>
  <si>
    <t>Q.14</t>
  </si>
  <si>
    <t>Let's consider the sales figures (in thousands of dollars) for a sample of 50 products in three regions:</t>
  </si>
  <si>
    <t>REGION.1</t>
  </si>
  <si>
    <t>REGION.2</t>
  </si>
  <si>
    <t>REGION.3</t>
  </si>
  <si>
    <t>1. Bar Chart: Create a bar chart to compare the sales figures across the three regions.</t>
  </si>
  <si>
    <t>2. Measure of Central Tendency: What is the average sales figure for each region?</t>
  </si>
  <si>
    <t>3. Measure of Dispersion</t>
  </si>
  <si>
    <t>INTERQUARTILE</t>
  </si>
  <si>
    <t>Q2</t>
  </si>
  <si>
    <t>: What is the range of sales figures in each region?</t>
  </si>
  <si>
    <t>Data</t>
  </si>
  <si>
    <t>Let's consider the monthly returns (%) for the portfolio over a one-year period:</t>
  </si>
  <si>
    <t>Returns:</t>
  </si>
  <si>
    <t>1. Skewness: Calculate the skewness of the monthly returns.</t>
  </si>
  <si>
    <t>SKEWNESS</t>
  </si>
  <si>
    <t>2. Kurtosis: Calculate the kurtosis of the monthly returns.</t>
  </si>
  <si>
    <t>KURTOSIS</t>
  </si>
  <si>
    <t>3. Interpretation: Based on the skewness and kurtosis values, what can be said about the distribution of returns?</t>
  </si>
  <si>
    <t>STANDARD DEVIATION</t>
  </si>
  <si>
    <t>SUM</t>
  </si>
  <si>
    <t>COUNT</t>
  </si>
  <si>
    <t>Let's consider the monthly incomes (in thousands of dollars) of a sample of 100 individuals</t>
  </si>
  <si>
    <t>Incomes</t>
  </si>
  <si>
    <t>1. Skewness: Calculate the skewness of the income distribution.</t>
  </si>
  <si>
    <t>2. Kurtosis: Calculate the kurtosis of the income distribution.</t>
  </si>
  <si>
    <t>3. Interpretation: Based on the skewness and kurtosis values, what can be inferred about the income inequality?</t>
  </si>
  <si>
    <t>Let's consider the satisfaction ratings from 200 customers:</t>
  </si>
  <si>
    <t>Ratings</t>
  </si>
  <si>
    <t>1. Skewness: Calculate the skewness of the satisfaction ratings.</t>
  </si>
  <si>
    <t>2. Kurtosis: Calculate the kurtosis of the satisfaction ratings.</t>
  </si>
  <si>
    <t>3. Interpretation: Based on the skewness and kurtosis values, what can be inferred about the satisfaction ratings distribution?</t>
  </si>
  <si>
    <t>4) Question : A study wants to analyze the distribution of house prices in a specific city to understand the market trends.</t>
  </si>
  <si>
    <t>Let's consider the house prices (in thousands of dollars) for a sample of 150 houses:</t>
  </si>
  <si>
    <t>HOUSE PRICE</t>
  </si>
  <si>
    <t>1. Skewness: Calculate the skewness of the house price distribution.</t>
  </si>
  <si>
    <t>2. Kurtosis: Calculate the kurtosis of the house price distribution.</t>
  </si>
  <si>
    <t>3. Interpretation: Based on the skewness and kurtosis values, what can be inferred about the distribution of house prices?</t>
  </si>
  <si>
    <t>Let's consider the waiting times (in minutes) for a sample of 100 customers:</t>
  </si>
  <si>
    <t>Waiting Times</t>
  </si>
  <si>
    <t>1. Skewness: Calculate the skewness of the waiting time distribution.</t>
  </si>
  <si>
    <t>2. Kurtosis : Calculate the kurtosis of the waiting time distribution</t>
  </si>
  <si>
    <t>3. Interpretation: Based on the skewness and kurtosis values, what can be inferred about the waiting time distribution?</t>
  </si>
  <si>
    <t>Let's consider the monthly salaries (in thousands of dollars) of a sample of 200 employees:</t>
  </si>
  <si>
    <t>Salaries</t>
  </si>
  <si>
    <t>1. Quartiles: Calculate the first quartile (Q1), median (Q2), and third quartile (Q3) of the salary distribution.</t>
  </si>
  <si>
    <t>2. Percentiles: Calculate the 10th percentile, 25th percentile, 75th percentile, and 90th percentile of the salary distribution.</t>
  </si>
  <si>
    <t>10th</t>
  </si>
  <si>
    <t>25th</t>
  </si>
  <si>
    <t>75th</t>
  </si>
  <si>
    <t>90th</t>
  </si>
  <si>
    <t>3. Interpretation: Based on the quartiles and percentiles, what can be inferred about the income distribution of the employees?</t>
  </si>
  <si>
    <t>STANDARD ERROR</t>
  </si>
  <si>
    <t>CENTRAL VARIANCE</t>
  </si>
  <si>
    <t>Let's consider the weights (in kilograms) of a sample of 100 individuals:</t>
  </si>
  <si>
    <t>Weights</t>
  </si>
  <si>
    <t>1. Quartiles: Calculate the first quartile (Q1), median (Q2), and third quartile (Q3) of the weight distribution.</t>
  </si>
  <si>
    <t>2. Percentiles: Calculate the 15th percentile, 50th percentile, and 85th percentile of the weight distribution.</t>
  </si>
  <si>
    <t>15th</t>
  </si>
  <si>
    <t>50th</t>
  </si>
  <si>
    <t>85th</t>
  </si>
  <si>
    <t>3. Interpretation: Based on the quartiles and percentiles, what can be inferred about the weight distribution of the individuals?</t>
  </si>
  <si>
    <t>SAMPLE VARIANCE</t>
  </si>
  <si>
    <t>Let's consider the purchase amounts (in dollars) of a sample of 150 customers:</t>
  </si>
  <si>
    <t>Purchase Amounts:</t>
  </si>
  <si>
    <t>1. Quartiles: Calculate the first quartile (Q1), median (Q2), and third quartile (Q3) of the purchase amount distribution.</t>
  </si>
  <si>
    <t>2. Percentiles: Calculate the 20th percentile, 40th percentile, and 80th percentile of the purchase amount distribution.</t>
  </si>
  <si>
    <t>20TH</t>
  </si>
  <si>
    <t>40TH</t>
  </si>
  <si>
    <t>80TH</t>
  </si>
  <si>
    <t>3. Interpretation: Based on the quartiles and percentiles, what can be inferred about the spending patterns of the customers?</t>
  </si>
  <si>
    <t>Let's consider the commute times (in minutes) of a sample of 250 employees:</t>
  </si>
  <si>
    <t>Commute Times</t>
  </si>
  <si>
    <t>AVERAGE TIME</t>
  </si>
  <si>
    <t>1. Quartiles: Calculate the first quartile (Q1), median (Q2), and third quartile (Q3) of the commute time distribution.</t>
  </si>
  <si>
    <t>2. Percentiles: Calculate the 30th percentile, 50th percentile, and 70th percentile of the commute time distribution.</t>
  </si>
  <si>
    <t>30TH</t>
  </si>
  <si>
    <t>50TH</t>
  </si>
  <si>
    <t>70TH</t>
  </si>
  <si>
    <t>3. Interpretation: Based on the quartiles and percentiles, what can be inferred about the average commute time of the employees?</t>
  </si>
  <si>
    <t>Let's consider the defect rates (in percentage) for a sample of 300 products:</t>
  </si>
  <si>
    <t>Defect Rates</t>
  </si>
  <si>
    <t>1. Quartiles: Calculate the first quartile (Q1), median (Q2), and third quartile (Q3) of the defect rate distribution.</t>
  </si>
  <si>
    <t>2. Percentiles: Calculate the 25th percentile, 50th percentile, and 75th percentile of the defect rate distribution</t>
  </si>
  <si>
    <t>25TH</t>
  </si>
  <si>
    <t>75TH</t>
  </si>
  <si>
    <t>3. Interpretation: Based on the quartiles and percentiles, what can be inferred about the quality of the products?</t>
  </si>
  <si>
    <t>Let's consider the monthly advertising expenditure (in thousands of dollars) and</t>
  </si>
  <si>
    <t>corresponding sales revenue (in thousands of dollars) for a sample of 12 months:</t>
  </si>
  <si>
    <t xml:space="preserve">ADVERTISING EXPENDITURE </t>
  </si>
  <si>
    <t>SALES REVENUE</t>
  </si>
  <si>
    <t>Calculate the correlation coefficient between advertising expenditure and sales revenue</t>
  </si>
  <si>
    <t>.</t>
  </si>
  <si>
    <t>Interpret the value of the correlation coefficient and explain the nature of the relationship</t>
  </si>
  <si>
    <t>between advertising expenditure and sales revenue.</t>
  </si>
  <si>
    <t>Advertising expenditure</t>
  </si>
  <si>
    <t>sales revenue</t>
  </si>
  <si>
    <t>r=0.99921</t>
  </si>
  <si>
    <t>Let's consider the daily closing prices (in dollars) of Company A and Company B for a sample of 20 trading days:</t>
  </si>
  <si>
    <t>Company A</t>
  </si>
  <si>
    <t>Company B</t>
  </si>
  <si>
    <t>Calculate the covariance between the stock prices of Company A and Company B. Interpret the value of the covariance and explain the nature of the relationship between the two stocks.</t>
  </si>
  <si>
    <t>COVARIANCE</t>
  </si>
  <si>
    <t>Let's consider the number of hours spent studying and the corresponding exam scores for a sample of 30 students</t>
  </si>
  <si>
    <t>Hours Spent Studying</t>
  </si>
  <si>
    <t>Exam Scores</t>
  </si>
  <si>
    <t>Hours spent studying</t>
  </si>
  <si>
    <t xml:space="preserve">Exam Scores </t>
  </si>
  <si>
    <t>Data: Sample size (n) = 100, Sample mean (x̄) = 170 cm, Sample standard deviation (s) = 8 cm, Confidence level = 95%</t>
  </si>
  <si>
    <t>Explanation: In this problem, we use a sample to estimate the population mean height.</t>
  </si>
  <si>
    <t>By calculating a confidence interval, we provide a range of plausible values for the population mean. The 95% confidence level indicates that we are 95% confident that the true population mean height falls within the calculated interval.</t>
  </si>
  <si>
    <t>cm</t>
  </si>
  <si>
    <t>Sample mean (x̄)</t>
  </si>
  <si>
    <t>Sample size (n)</t>
  </si>
  <si>
    <t>Sample Standard deviation (s)</t>
  </si>
  <si>
    <t>Confidence level</t>
  </si>
  <si>
    <t>Margin of error</t>
  </si>
  <si>
    <t>Lower limit</t>
  </si>
  <si>
    <t>Upper limit</t>
  </si>
  <si>
    <t>Data: Sample size (n) = 500, Number of successes (x) = 320, Confidence level = 90%</t>
  </si>
  <si>
    <t>Number of Successes</t>
  </si>
  <si>
    <t>MARGIN OF ERROR</t>
  </si>
  <si>
    <t>Alpha</t>
  </si>
  <si>
    <t>Alpha 2</t>
  </si>
  <si>
    <t>Critical value</t>
  </si>
  <si>
    <t>Standard Error</t>
  </si>
  <si>
    <t>CONFIDENCE INTERVAL</t>
  </si>
  <si>
    <t>LOWER LIMIT</t>
  </si>
  <si>
    <t>UPPER LIMIT</t>
  </si>
  <si>
    <t>Data: Sample size (n) = 25, Sample mean (x̄) = 510 grams, Sample standard deviation (s) = 20 grams, Population mean (μ) = 500 grams</t>
  </si>
  <si>
    <t>Population mean (μ)</t>
  </si>
  <si>
    <t>FORMULA</t>
  </si>
  <si>
    <t>(x̄-μ)/(S/sqrtN)</t>
  </si>
  <si>
    <t>t-test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</si>
</sst>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_);[Red]\(&quot;$&quot;#,##0\)"/>
  </numFmts>
  <fonts count="7" x14ac:knownFonts="1">
    <font>
      <sz val="11"/>
      <color theme="1"/>
      <name val="Calibri"/>
      <family val="2"/>
      <scheme val="minor"/>
    </font>
    <font>
      <b/>
      <sz val="12"/>
      <color rgb="FF000000"/>
      <name val="Calibri"/>
      <family val="2"/>
      <scheme val="minor"/>
    </font>
    <font>
      <b/>
      <sz val="11"/>
      <color rgb="FF000000"/>
      <name val="Calibri"/>
      <family val="2"/>
      <scheme val="minor"/>
    </font>
    <font>
      <b/>
      <sz val="11"/>
      <color theme="1"/>
      <name val="Calibri"/>
      <family val="2"/>
      <scheme val="minor"/>
    </font>
    <font>
      <sz val="11"/>
      <color rgb="FF000000"/>
      <name val="Calibri"/>
      <family val="2"/>
    </font>
    <font>
      <b/>
      <sz val="12"/>
      <color theme="1"/>
      <name val="Calibri"/>
      <family val="2"/>
      <scheme val="minor"/>
    </font>
    <font>
      <b/>
      <sz val="10"/>
      <color rgb="FF000000"/>
      <name val="Calibri"/>
      <family val="2"/>
      <scheme val="minor"/>
    </font>
  </fonts>
  <fills count="2">
    <fill>
      <patternFill patternType="none"/>
    </fill>
    <fill>
      <patternFill patternType="gray125"/>
    </fill>
  </fills>
  <borders count="22">
    <border>
      <left/>
      <right/>
      <top/>
      <bottom/>
      <diagonal/>
    </border>
    <border>
      <left style="medium">
        <color rgb="FF000000"/>
      </left>
      <right style="medium">
        <color rgb="FF000000"/>
      </right>
      <top style="medium">
        <color rgb="FF000000"/>
      </top>
      <bottom style="medium">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style="thin">
        <color rgb="FF000000"/>
      </left>
      <right style="thin">
        <color rgb="FF000000"/>
      </right>
      <top/>
      <bottom style="thin">
        <color rgb="FF000000"/>
      </bottom>
      <diagonal/>
    </border>
    <border>
      <left style="medium">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medium">
        <color rgb="FF000000"/>
      </left>
      <right style="thin">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medium">
        <color rgb="FF000000"/>
      </left>
      <right style="medium">
        <color rgb="FF000000"/>
      </right>
      <top style="medium">
        <color rgb="FF000000"/>
      </top>
      <bottom style="thin">
        <color rgb="FF000000"/>
      </bottom>
      <diagonal/>
    </border>
    <border>
      <left style="medium">
        <color rgb="FF000000"/>
      </left>
      <right style="medium">
        <color rgb="FF000000"/>
      </right>
      <top style="thin">
        <color rgb="FF000000"/>
      </top>
      <bottom style="thin">
        <color rgb="FF000000"/>
      </bottom>
      <diagonal/>
    </border>
    <border>
      <left style="medium">
        <color rgb="FF000000"/>
      </left>
      <right style="medium">
        <color rgb="FF000000"/>
      </right>
      <top style="thin">
        <color rgb="FF000000"/>
      </top>
      <bottom style="medium">
        <color rgb="FF000000"/>
      </bottom>
      <diagonal/>
    </border>
    <border>
      <left style="medium">
        <color rgb="FF000000"/>
      </left>
      <right/>
      <top style="medium">
        <color rgb="FF000000"/>
      </top>
      <bottom/>
      <diagonal/>
    </border>
    <border>
      <left style="medium">
        <color rgb="FF000000"/>
      </left>
      <right style="medium">
        <color rgb="FF000000"/>
      </right>
      <top style="medium">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45">
    <xf numFmtId="0" fontId="0" fillId="0" borderId="0" xfId="0"/>
    <xf numFmtId="0" fontId="1" fillId="0" borderId="0" xfId="0" applyFont="1"/>
    <xf numFmtId="0" fontId="2" fillId="0" borderId="0" xfId="0" applyFont="1"/>
    <xf numFmtId="0" fontId="2" fillId="0" borderId="1" xfId="0" applyFont="1" applyBorder="1"/>
    <xf numFmtId="0" fontId="3" fillId="0" borderId="0" xfId="0" applyFont="1"/>
    <xf numFmtId="164" fontId="0" fillId="0" borderId="0" xfId="0" applyNumberFormat="1"/>
    <xf numFmtId="0" fontId="1" fillId="0" borderId="1" xfId="0" applyFont="1" applyBorder="1"/>
    <xf numFmtId="0" fontId="3" fillId="0" borderId="2" xfId="0" applyFont="1" applyBorder="1"/>
    <xf numFmtId="0" fontId="3" fillId="0" borderId="3" xfId="0" applyFont="1" applyBorder="1"/>
    <xf numFmtId="0" fontId="3" fillId="0" borderId="4" xfId="0" applyFont="1" applyBorder="1"/>
    <xf numFmtId="0" fontId="3" fillId="0" borderId="5" xfId="0" applyFont="1" applyBorder="1"/>
    <xf numFmtId="0" fontId="0" fillId="0" borderId="2" xfId="0" applyBorder="1"/>
    <xf numFmtId="0" fontId="0" fillId="0" borderId="5" xfId="0" applyBorder="1"/>
    <xf numFmtId="0" fontId="4" fillId="0" borderId="0" xfId="0" applyFont="1"/>
    <xf numFmtId="0" fontId="3" fillId="0" borderId="6" xfId="0" applyFont="1" applyBorder="1"/>
    <xf numFmtId="0" fontId="0" fillId="0" borderId="7" xfId="0" applyBorder="1"/>
    <xf numFmtId="0" fontId="3" fillId="0" borderId="8" xfId="0" applyFont="1" applyBorder="1"/>
    <xf numFmtId="0" fontId="0" fillId="0" borderId="9" xfId="0" applyBorder="1"/>
    <xf numFmtId="0" fontId="3" fillId="0" borderId="10" xfId="0" applyFont="1" applyBorder="1"/>
    <xf numFmtId="0" fontId="0" fillId="0" borderId="11" xfId="0" applyBorder="1"/>
    <xf numFmtId="0" fontId="3" fillId="0" borderId="12" xfId="0" applyFont="1" applyBorder="1"/>
    <xf numFmtId="0" fontId="3" fillId="0" borderId="13" xfId="0" applyFont="1" applyBorder="1"/>
    <xf numFmtId="0" fontId="3" fillId="0" borderId="14" xfId="0" applyFont="1" applyBorder="1"/>
    <xf numFmtId="0" fontId="0" fillId="0" borderId="15" xfId="0" applyBorder="1"/>
    <xf numFmtId="0" fontId="0" fillId="0" borderId="16" xfId="0" applyBorder="1"/>
    <xf numFmtId="0" fontId="0" fillId="0" borderId="17" xfId="0" applyBorder="1"/>
    <xf numFmtId="0" fontId="5" fillId="0" borderId="0" xfId="0" applyFont="1"/>
    <xf numFmtId="0" fontId="0" fillId="0" borderId="1" xfId="0" applyBorder="1"/>
    <xf numFmtId="0" fontId="3" fillId="0" borderId="18" xfId="0" applyFont="1" applyBorder="1"/>
    <xf numFmtId="0" fontId="0" fillId="0" borderId="19" xfId="0" applyBorder="1"/>
    <xf numFmtId="0" fontId="6" fillId="0" borderId="3" xfId="0" applyFont="1" applyBorder="1" applyAlignment="1">
      <alignment horizontal="center"/>
    </xf>
    <xf numFmtId="0" fontId="3" fillId="0" borderId="4" xfId="0" applyFont="1" applyBorder="1" applyAlignment="1">
      <alignment horizontal="center"/>
    </xf>
    <xf numFmtId="0" fontId="6" fillId="0" borderId="5" xfId="0" applyFont="1" applyBorder="1" applyAlignment="1">
      <alignment horizontal="center"/>
    </xf>
    <xf numFmtId="0" fontId="3" fillId="0" borderId="5" xfId="0" applyFont="1" applyBorder="1" applyAlignment="1">
      <alignment horizontal="center"/>
    </xf>
    <xf numFmtId="0" fontId="0" fillId="0" borderId="2" xfId="0" applyBorder="1" applyAlignment="1">
      <alignment horizontal="center"/>
    </xf>
    <xf numFmtId="0" fontId="0" fillId="0" borderId="12" xfId="0" applyBorder="1"/>
    <xf numFmtId="0" fontId="0" fillId="0" borderId="9" xfId="0" applyBorder="1" applyAlignment="1">
      <alignment horizontal="center"/>
    </xf>
    <xf numFmtId="9" fontId="0" fillId="0" borderId="11" xfId="0" applyNumberFormat="1" applyBorder="1" applyAlignment="1">
      <alignment horizontal="center"/>
    </xf>
    <xf numFmtId="0" fontId="3" fillId="0" borderId="7" xfId="0" applyFont="1" applyBorder="1" applyAlignment="1">
      <alignment horizontal="center"/>
    </xf>
    <xf numFmtId="9" fontId="0" fillId="0" borderId="2" xfId="0" applyNumberFormat="1" applyBorder="1"/>
    <xf numFmtId="0" fontId="0" fillId="0" borderId="0" xfId="0" applyAlignment="1">
      <alignment horizontal="center"/>
    </xf>
    <xf numFmtId="0" fontId="0" fillId="0" borderId="0" xfId="0"/>
    <xf numFmtId="0" fontId="3" fillId="0" borderId="2" xfId="0" applyFont="1" applyBorder="1" applyAlignment="1">
      <alignment horizontal="center"/>
    </xf>
    <xf numFmtId="0" fontId="3" fillId="0" borderId="20" xfId="0" applyFont="1" applyBorder="1" applyAlignment="1">
      <alignment horizontal="center"/>
    </xf>
    <xf numFmtId="0" fontId="3" fillId="0" borderId="21" xfId="0" applyFont="1" applyBorder="1" applyAlignment="1">
      <alignment horizontal="center"/>
    </xf>
  </cellXfs>
  <cellStyles count="1">
    <cellStyle name="Normal" xfId="0" builtinId="0"/>
  </cellStyles>
  <dxfs count="3">
    <dxf>
      <border outline="0">
        <top style="thin">
          <color rgb="FF000000"/>
        </top>
        <bottom style="medium">
          <color rgb="FF000000"/>
        </bottom>
      </border>
    </dxf>
    <dxf>
      <border outline="0">
        <bottom style="thin">
          <color rgb="FF000000"/>
        </bottom>
      </border>
    </dxf>
    <dxf>
      <font>
        <b/>
      </font>
      <border diagonalUp="0" diagonalDown="0">
        <left style="thin">
          <color rgb="FF000000"/>
        </left>
        <right style="thin">
          <color rgb="FF000000"/>
        </right>
        <top/>
        <bottom/>
      </border>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1.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Ex2.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'STATISTICS QUESTIONS'!$B$676</c:f>
              <c:strCache>
                <c:ptCount val="1"/>
                <c:pt idx="0">
                  <c:v>Frequency</c:v>
                </c:pt>
              </c:strCache>
            </c:strRef>
          </c:tx>
          <c:spPr>
            <a:solidFill>
              <a:schemeClr val="accent1"/>
            </a:solidFill>
            <a:ln>
              <a:noFill/>
            </a:ln>
            <a:effectLst/>
          </c:spPr>
          <c:invertIfNegative val="0"/>
          <c:cat>
            <c:strRef>
              <c:f>'STATISTICS QUESTIONS'!$A$677:$A$683</c:f>
              <c:strCache>
                <c:ptCount val="7"/>
                <c:pt idx="0">
                  <c:v>A</c:v>
                </c:pt>
                <c:pt idx="1">
                  <c:v>B</c:v>
                </c:pt>
                <c:pt idx="2">
                  <c:v>C</c:v>
                </c:pt>
                <c:pt idx="3">
                  <c:v>D</c:v>
                </c:pt>
                <c:pt idx="4">
                  <c:v>E</c:v>
                </c:pt>
                <c:pt idx="5">
                  <c:v>F</c:v>
                </c:pt>
                <c:pt idx="6">
                  <c:v>G</c:v>
                </c:pt>
              </c:strCache>
            </c:strRef>
          </c:cat>
          <c:val>
            <c:numRef>
              <c:f>'STATISTICS QUESTIONS'!$B$677:$B$683</c:f>
              <c:numCache>
                <c:formatCode>General</c:formatCode>
                <c:ptCount val="7"/>
                <c:pt idx="0">
                  <c:v>30</c:v>
                </c:pt>
                <c:pt idx="1">
                  <c:v>40</c:v>
                </c:pt>
                <c:pt idx="2">
                  <c:v>20</c:v>
                </c:pt>
                <c:pt idx="3">
                  <c:v>10</c:v>
                </c:pt>
                <c:pt idx="4">
                  <c:v>45</c:v>
                </c:pt>
                <c:pt idx="5">
                  <c:v>25</c:v>
                </c:pt>
                <c:pt idx="6">
                  <c:v>30</c:v>
                </c:pt>
              </c:numCache>
            </c:numRef>
          </c:val>
          <c:extLst>
            <c:ext xmlns:c16="http://schemas.microsoft.com/office/drawing/2014/chart" uri="{C3380CC4-5D6E-409C-BE32-E72D297353CC}">
              <c16:uniqueId val="{00000001-9DA6-4B40-A0E1-8FFC8DF1666F}"/>
            </c:ext>
          </c:extLst>
        </c:ser>
        <c:dLbls>
          <c:showLegendKey val="0"/>
          <c:showVal val="0"/>
          <c:showCatName val="0"/>
          <c:showSerName val="0"/>
          <c:showPercent val="0"/>
          <c:showBubbleSize val="0"/>
        </c:dLbls>
        <c:gapWidth val="182"/>
        <c:axId val="1369803783"/>
        <c:axId val="1369822215"/>
      </c:barChart>
      <c:catAx>
        <c:axId val="136980378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69822215"/>
        <c:crosses val="autoZero"/>
        <c:auto val="1"/>
        <c:lblAlgn val="ctr"/>
        <c:lblOffset val="100"/>
        <c:noMultiLvlLbl val="0"/>
      </c:catAx>
      <c:valAx>
        <c:axId val="136982221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6980378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solidFill>
              <a:schemeClr val="accent1"/>
            </a:solidFill>
            <a:ln>
              <a:noFill/>
            </a:ln>
            <a:effectLst/>
          </c:spPr>
          <c:invertIfNegative val="0"/>
          <c:val>
            <c:numRef>
              <c:f>'STATISTICS QUESTION 2'!$B$7:$B$106</c:f>
              <c:numCache>
                <c:formatCode>General</c:formatCode>
                <c:ptCount val="100"/>
                <c:pt idx="0">
                  <c:v>4</c:v>
                </c:pt>
                <c:pt idx="1">
                  <c:v>5</c:v>
                </c:pt>
                <c:pt idx="2">
                  <c:v>3</c:v>
                </c:pt>
                <c:pt idx="3">
                  <c:v>4</c:v>
                </c:pt>
                <c:pt idx="4">
                  <c:v>4</c:v>
                </c:pt>
                <c:pt idx="5">
                  <c:v>3</c:v>
                </c:pt>
                <c:pt idx="6">
                  <c:v>2</c:v>
                </c:pt>
                <c:pt idx="7">
                  <c:v>5</c:v>
                </c:pt>
                <c:pt idx="8">
                  <c:v>4</c:v>
                </c:pt>
                <c:pt idx="9">
                  <c:v>3</c:v>
                </c:pt>
                <c:pt idx="10">
                  <c:v>5</c:v>
                </c:pt>
                <c:pt idx="11">
                  <c:v>4</c:v>
                </c:pt>
                <c:pt idx="12">
                  <c:v>2</c:v>
                </c:pt>
                <c:pt idx="13">
                  <c:v>3</c:v>
                </c:pt>
                <c:pt idx="14">
                  <c:v>4</c:v>
                </c:pt>
                <c:pt idx="15">
                  <c:v>5</c:v>
                </c:pt>
                <c:pt idx="16">
                  <c:v>3</c:v>
                </c:pt>
                <c:pt idx="17">
                  <c:v>4</c:v>
                </c:pt>
                <c:pt idx="18">
                  <c:v>5</c:v>
                </c:pt>
                <c:pt idx="19">
                  <c:v>3</c:v>
                </c:pt>
                <c:pt idx="20">
                  <c:v>4</c:v>
                </c:pt>
                <c:pt idx="21">
                  <c:v>3</c:v>
                </c:pt>
                <c:pt idx="22">
                  <c:v>2</c:v>
                </c:pt>
                <c:pt idx="23">
                  <c:v>4</c:v>
                </c:pt>
                <c:pt idx="24">
                  <c:v>5</c:v>
                </c:pt>
                <c:pt idx="25">
                  <c:v>3</c:v>
                </c:pt>
                <c:pt idx="26">
                  <c:v>4</c:v>
                </c:pt>
                <c:pt idx="27">
                  <c:v>5</c:v>
                </c:pt>
                <c:pt idx="28">
                  <c:v>4</c:v>
                </c:pt>
                <c:pt idx="29">
                  <c:v>3</c:v>
                </c:pt>
                <c:pt idx="30">
                  <c:v>3</c:v>
                </c:pt>
                <c:pt idx="31">
                  <c:v>4</c:v>
                </c:pt>
                <c:pt idx="32">
                  <c:v>5</c:v>
                </c:pt>
                <c:pt idx="33">
                  <c:v>2</c:v>
                </c:pt>
                <c:pt idx="34">
                  <c:v>3</c:v>
                </c:pt>
                <c:pt idx="35">
                  <c:v>4</c:v>
                </c:pt>
                <c:pt idx="36">
                  <c:v>4</c:v>
                </c:pt>
                <c:pt idx="37">
                  <c:v>3</c:v>
                </c:pt>
                <c:pt idx="38">
                  <c:v>5</c:v>
                </c:pt>
                <c:pt idx="39">
                  <c:v>4</c:v>
                </c:pt>
                <c:pt idx="40">
                  <c:v>3</c:v>
                </c:pt>
                <c:pt idx="41">
                  <c:v>4</c:v>
                </c:pt>
                <c:pt idx="42">
                  <c:v>5</c:v>
                </c:pt>
                <c:pt idx="43">
                  <c:v>4</c:v>
                </c:pt>
                <c:pt idx="44">
                  <c:v>2</c:v>
                </c:pt>
                <c:pt idx="45">
                  <c:v>3</c:v>
                </c:pt>
                <c:pt idx="46">
                  <c:v>4</c:v>
                </c:pt>
                <c:pt idx="47">
                  <c:v>5</c:v>
                </c:pt>
                <c:pt idx="48">
                  <c:v>3</c:v>
                </c:pt>
                <c:pt idx="49">
                  <c:v>4</c:v>
                </c:pt>
                <c:pt idx="50">
                  <c:v>5</c:v>
                </c:pt>
                <c:pt idx="51">
                  <c:v>4</c:v>
                </c:pt>
                <c:pt idx="52">
                  <c:v>3</c:v>
                </c:pt>
                <c:pt idx="53">
                  <c:v>4</c:v>
                </c:pt>
                <c:pt idx="54">
                  <c:v>5</c:v>
                </c:pt>
                <c:pt idx="55">
                  <c:v>3</c:v>
                </c:pt>
                <c:pt idx="56">
                  <c:v>4</c:v>
                </c:pt>
                <c:pt idx="57">
                  <c:v>5</c:v>
                </c:pt>
                <c:pt idx="58">
                  <c:v>4</c:v>
                </c:pt>
                <c:pt idx="59">
                  <c:v>3</c:v>
                </c:pt>
                <c:pt idx="60">
                  <c:v>3</c:v>
                </c:pt>
                <c:pt idx="61">
                  <c:v>4</c:v>
                </c:pt>
                <c:pt idx="62">
                  <c:v>5</c:v>
                </c:pt>
                <c:pt idx="63">
                  <c:v>2</c:v>
                </c:pt>
                <c:pt idx="64">
                  <c:v>3</c:v>
                </c:pt>
                <c:pt idx="65">
                  <c:v>4</c:v>
                </c:pt>
                <c:pt idx="66">
                  <c:v>4</c:v>
                </c:pt>
                <c:pt idx="67">
                  <c:v>3</c:v>
                </c:pt>
                <c:pt idx="68">
                  <c:v>5</c:v>
                </c:pt>
                <c:pt idx="69">
                  <c:v>4</c:v>
                </c:pt>
                <c:pt idx="70">
                  <c:v>3</c:v>
                </c:pt>
                <c:pt idx="71">
                  <c:v>4</c:v>
                </c:pt>
                <c:pt idx="72">
                  <c:v>5</c:v>
                </c:pt>
                <c:pt idx="73">
                  <c:v>4</c:v>
                </c:pt>
                <c:pt idx="74">
                  <c:v>2</c:v>
                </c:pt>
                <c:pt idx="75">
                  <c:v>3</c:v>
                </c:pt>
                <c:pt idx="76">
                  <c:v>4</c:v>
                </c:pt>
                <c:pt idx="77">
                  <c:v>5</c:v>
                </c:pt>
                <c:pt idx="78">
                  <c:v>3</c:v>
                </c:pt>
                <c:pt idx="79">
                  <c:v>4</c:v>
                </c:pt>
                <c:pt idx="80">
                  <c:v>5</c:v>
                </c:pt>
                <c:pt idx="81">
                  <c:v>4</c:v>
                </c:pt>
                <c:pt idx="82">
                  <c:v>3</c:v>
                </c:pt>
                <c:pt idx="83">
                  <c:v>4</c:v>
                </c:pt>
                <c:pt idx="84">
                  <c:v>5</c:v>
                </c:pt>
                <c:pt idx="85">
                  <c:v>3</c:v>
                </c:pt>
                <c:pt idx="86">
                  <c:v>4</c:v>
                </c:pt>
                <c:pt idx="87">
                  <c:v>5</c:v>
                </c:pt>
                <c:pt idx="88">
                  <c:v>4</c:v>
                </c:pt>
                <c:pt idx="89">
                  <c:v>3</c:v>
                </c:pt>
                <c:pt idx="90">
                  <c:v>3</c:v>
                </c:pt>
                <c:pt idx="91">
                  <c:v>4</c:v>
                </c:pt>
                <c:pt idx="92">
                  <c:v>5</c:v>
                </c:pt>
                <c:pt idx="93">
                  <c:v>2</c:v>
                </c:pt>
                <c:pt idx="94">
                  <c:v>3</c:v>
                </c:pt>
                <c:pt idx="95">
                  <c:v>4</c:v>
                </c:pt>
                <c:pt idx="96">
                  <c:v>4</c:v>
                </c:pt>
                <c:pt idx="97">
                  <c:v>3</c:v>
                </c:pt>
                <c:pt idx="98">
                  <c:v>5</c:v>
                </c:pt>
                <c:pt idx="99">
                  <c:v>4</c:v>
                </c:pt>
              </c:numCache>
            </c:numRef>
          </c:val>
          <c:extLst>
            <c:ext xmlns:c16="http://schemas.microsoft.com/office/drawing/2014/chart" uri="{C3380CC4-5D6E-409C-BE32-E72D297353CC}">
              <c16:uniqueId val="{00000001-BBCC-439A-90F6-F270B7DBC9B4}"/>
            </c:ext>
          </c:extLst>
        </c:ser>
        <c:dLbls>
          <c:showLegendKey val="0"/>
          <c:showVal val="0"/>
          <c:showCatName val="0"/>
          <c:showSerName val="0"/>
          <c:showPercent val="0"/>
          <c:showBubbleSize val="0"/>
        </c:dLbls>
        <c:gapWidth val="182"/>
        <c:axId val="2020446727"/>
        <c:axId val="2020449287"/>
      </c:barChart>
      <c:catAx>
        <c:axId val="2020446727"/>
        <c:scaling>
          <c:orientation val="minMax"/>
        </c:scaling>
        <c:delete val="0"/>
        <c:axPos val="l"/>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20449287"/>
        <c:crosses val="autoZero"/>
        <c:auto val="1"/>
        <c:lblAlgn val="ctr"/>
        <c:lblOffset val="100"/>
        <c:noMultiLvlLbl val="0"/>
      </c:catAx>
      <c:valAx>
        <c:axId val="2020449287"/>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2044672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tx>
            <c:strRef>
              <c:f>'STATISTICS QUESTION 2'!$B$135</c:f>
              <c:strCache>
                <c:ptCount val="1"/>
                <c:pt idx="0">
                  <c:v>SALES</c:v>
                </c:pt>
              </c:strCache>
            </c:strRef>
          </c:tx>
          <c:spPr>
            <a:solidFill>
              <a:schemeClr val="accent1"/>
            </a:solidFill>
            <a:ln>
              <a:noFill/>
            </a:ln>
            <a:effectLst/>
          </c:spPr>
          <c:invertIfNegative val="0"/>
          <c:val>
            <c:numRef>
              <c:f>'STATISTICS QUESTION 2'!$B$136:$B$185</c:f>
              <c:numCache>
                <c:formatCode>General</c:formatCode>
                <c:ptCount val="50"/>
                <c:pt idx="0">
                  <c:v>35</c:v>
                </c:pt>
                <c:pt idx="1">
                  <c:v>28</c:v>
                </c:pt>
                <c:pt idx="2">
                  <c:v>32</c:v>
                </c:pt>
                <c:pt idx="3">
                  <c:v>45</c:v>
                </c:pt>
                <c:pt idx="4">
                  <c:v>38</c:v>
                </c:pt>
                <c:pt idx="5">
                  <c:v>29</c:v>
                </c:pt>
                <c:pt idx="6">
                  <c:v>42</c:v>
                </c:pt>
                <c:pt idx="7">
                  <c:v>30</c:v>
                </c:pt>
                <c:pt idx="8">
                  <c:v>36</c:v>
                </c:pt>
                <c:pt idx="9">
                  <c:v>41</c:v>
                </c:pt>
                <c:pt idx="10">
                  <c:v>47</c:v>
                </c:pt>
                <c:pt idx="11">
                  <c:v>31</c:v>
                </c:pt>
                <c:pt idx="12">
                  <c:v>39</c:v>
                </c:pt>
                <c:pt idx="13">
                  <c:v>43</c:v>
                </c:pt>
                <c:pt idx="14">
                  <c:v>37</c:v>
                </c:pt>
                <c:pt idx="15">
                  <c:v>30</c:v>
                </c:pt>
                <c:pt idx="16">
                  <c:v>34</c:v>
                </c:pt>
                <c:pt idx="17">
                  <c:v>39</c:v>
                </c:pt>
                <c:pt idx="18">
                  <c:v>28</c:v>
                </c:pt>
                <c:pt idx="19">
                  <c:v>33</c:v>
                </c:pt>
                <c:pt idx="20">
                  <c:v>36</c:v>
                </c:pt>
                <c:pt idx="21">
                  <c:v>40</c:v>
                </c:pt>
                <c:pt idx="22">
                  <c:v>42</c:v>
                </c:pt>
                <c:pt idx="23">
                  <c:v>29</c:v>
                </c:pt>
                <c:pt idx="24">
                  <c:v>31</c:v>
                </c:pt>
                <c:pt idx="25">
                  <c:v>45</c:v>
                </c:pt>
                <c:pt idx="26">
                  <c:v>38</c:v>
                </c:pt>
                <c:pt idx="27">
                  <c:v>33</c:v>
                </c:pt>
                <c:pt idx="28">
                  <c:v>41</c:v>
                </c:pt>
                <c:pt idx="29">
                  <c:v>35</c:v>
                </c:pt>
                <c:pt idx="30">
                  <c:v>37</c:v>
                </c:pt>
                <c:pt idx="31">
                  <c:v>34</c:v>
                </c:pt>
                <c:pt idx="32">
                  <c:v>46</c:v>
                </c:pt>
                <c:pt idx="33">
                  <c:v>30</c:v>
                </c:pt>
                <c:pt idx="34">
                  <c:v>39</c:v>
                </c:pt>
                <c:pt idx="35">
                  <c:v>43</c:v>
                </c:pt>
                <c:pt idx="36">
                  <c:v>28</c:v>
                </c:pt>
                <c:pt idx="37">
                  <c:v>32</c:v>
                </c:pt>
                <c:pt idx="38">
                  <c:v>36</c:v>
                </c:pt>
                <c:pt idx="39">
                  <c:v>29</c:v>
                </c:pt>
                <c:pt idx="40">
                  <c:v>31</c:v>
                </c:pt>
                <c:pt idx="41">
                  <c:v>37</c:v>
                </c:pt>
                <c:pt idx="42">
                  <c:v>40</c:v>
                </c:pt>
                <c:pt idx="43">
                  <c:v>42</c:v>
                </c:pt>
                <c:pt idx="44">
                  <c:v>33</c:v>
                </c:pt>
                <c:pt idx="45">
                  <c:v>39</c:v>
                </c:pt>
                <c:pt idx="46">
                  <c:v>28</c:v>
                </c:pt>
                <c:pt idx="47">
                  <c:v>35</c:v>
                </c:pt>
                <c:pt idx="48">
                  <c:v>38</c:v>
                </c:pt>
                <c:pt idx="49">
                  <c:v>43</c:v>
                </c:pt>
              </c:numCache>
            </c:numRef>
          </c:val>
          <c:extLst>
            <c:ext xmlns:c16="http://schemas.microsoft.com/office/drawing/2014/chart" uri="{C3380CC4-5D6E-409C-BE32-E72D297353CC}">
              <c16:uniqueId val="{00000001-9A6F-4E70-9316-F983C4CEE8C7}"/>
            </c:ext>
          </c:extLst>
        </c:ser>
        <c:dLbls>
          <c:showLegendKey val="0"/>
          <c:showVal val="0"/>
          <c:showCatName val="0"/>
          <c:showSerName val="0"/>
          <c:showPercent val="0"/>
          <c:showBubbleSize val="0"/>
        </c:dLbls>
        <c:gapWidth val="182"/>
        <c:axId val="493905928"/>
        <c:axId val="493924360"/>
      </c:barChart>
      <c:catAx>
        <c:axId val="493905928"/>
        <c:scaling>
          <c:orientation val="minMax"/>
        </c:scaling>
        <c:delete val="0"/>
        <c:axPos val="l"/>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3924360"/>
        <c:crosses val="autoZero"/>
        <c:auto val="1"/>
        <c:lblAlgn val="ctr"/>
        <c:lblOffset val="100"/>
        <c:noMultiLvlLbl val="0"/>
      </c:catAx>
      <c:valAx>
        <c:axId val="493924360"/>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390592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solidFill>
              <a:schemeClr val="accent1"/>
            </a:solidFill>
            <a:ln>
              <a:noFill/>
            </a:ln>
            <a:effectLst/>
          </c:spPr>
          <c:invertIfNegative val="0"/>
          <c:val>
            <c:numRef>
              <c:f>'STATISTICS QUESTION 2'!$B$228:$B$330</c:f>
              <c:numCache>
                <c:formatCode>General</c:formatCode>
                <c:ptCount val="103"/>
                <c:pt idx="0">
                  <c:v>125</c:v>
                </c:pt>
                <c:pt idx="1">
                  <c:v>148</c:v>
                </c:pt>
                <c:pt idx="2">
                  <c:v>137</c:v>
                </c:pt>
                <c:pt idx="3">
                  <c:v>125</c:v>
                </c:pt>
                <c:pt idx="4">
                  <c:v>148</c:v>
                </c:pt>
                <c:pt idx="5">
                  <c:v>137</c:v>
                </c:pt>
                <c:pt idx="6">
                  <c:v>120</c:v>
                </c:pt>
                <c:pt idx="7">
                  <c:v>135</c:v>
                </c:pt>
                <c:pt idx="8">
                  <c:v>132</c:v>
                </c:pt>
                <c:pt idx="9">
                  <c:v>145</c:v>
                </c:pt>
                <c:pt idx="10">
                  <c:v>122</c:v>
                </c:pt>
                <c:pt idx="11">
                  <c:v>130</c:v>
                </c:pt>
                <c:pt idx="12">
                  <c:v>141</c:v>
                </c:pt>
                <c:pt idx="13">
                  <c:v>118</c:v>
                </c:pt>
                <c:pt idx="14">
                  <c:v>125</c:v>
                </c:pt>
                <c:pt idx="15">
                  <c:v>132</c:v>
                </c:pt>
                <c:pt idx="16">
                  <c:v>136</c:v>
                </c:pt>
                <c:pt idx="17">
                  <c:v>128</c:v>
                </c:pt>
                <c:pt idx="18">
                  <c:v>123</c:v>
                </c:pt>
                <c:pt idx="19">
                  <c:v>132</c:v>
                </c:pt>
                <c:pt idx="20">
                  <c:v>138</c:v>
                </c:pt>
                <c:pt idx="21">
                  <c:v>126</c:v>
                </c:pt>
                <c:pt idx="22">
                  <c:v>129</c:v>
                </c:pt>
                <c:pt idx="23">
                  <c:v>136</c:v>
                </c:pt>
                <c:pt idx="24">
                  <c:v>127</c:v>
                </c:pt>
                <c:pt idx="25">
                  <c:v>130</c:v>
                </c:pt>
                <c:pt idx="26">
                  <c:v>122</c:v>
                </c:pt>
                <c:pt idx="27">
                  <c:v>125</c:v>
                </c:pt>
                <c:pt idx="28">
                  <c:v>133</c:v>
                </c:pt>
                <c:pt idx="29">
                  <c:v>140</c:v>
                </c:pt>
                <c:pt idx="30">
                  <c:v>126</c:v>
                </c:pt>
                <c:pt idx="31">
                  <c:v>133</c:v>
                </c:pt>
                <c:pt idx="32">
                  <c:v>135</c:v>
                </c:pt>
                <c:pt idx="33">
                  <c:v>130</c:v>
                </c:pt>
                <c:pt idx="34">
                  <c:v>134</c:v>
                </c:pt>
                <c:pt idx="35">
                  <c:v>141</c:v>
                </c:pt>
                <c:pt idx="36">
                  <c:v>119</c:v>
                </c:pt>
                <c:pt idx="37">
                  <c:v>125</c:v>
                </c:pt>
                <c:pt idx="38">
                  <c:v>131</c:v>
                </c:pt>
                <c:pt idx="39">
                  <c:v>136</c:v>
                </c:pt>
                <c:pt idx="40">
                  <c:v>128</c:v>
                </c:pt>
                <c:pt idx="41">
                  <c:v>124</c:v>
                </c:pt>
                <c:pt idx="42">
                  <c:v>132</c:v>
                </c:pt>
                <c:pt idx="43">
                  <c:v>136</c:v>
                </c:pt>
                <c:pt idx="44">
                  <c:v>127</c:v>
                </c:pt>
                <c:pt idx="45">
                  <c:v>130</c:v>
                </c:pt>
                <c:pt idx="46">
                  <c:v>122</c:v>
                </c:pt>
                <c:pt idx="47">
                  <c:v>125</c:v>
                </c:pt>
                <c:pt idx="48">
                  <c:v>133</c:v>
                </c:pt>
                <c:pt idx="49">
                  <c:v>140</c:v>
                </c:pt>
                <c:pt idx="50">
                  <c:v>126</c:v>
                </c:pt>
                <c:pt idx="51">
                  <c:v>133</c:v>
                </c:pt>
                <c:pt idx="52">
                  <c:v>135</c:v>
                </c:pt>
                <c:pt idx="53">
                  <c:v>130</c:v>
                </c:pt>
                <c:pt idx="54">
                  <c:v>134</c:v>
                </c:pt>
                <c:pt idx="55">
                  <c:v>141</c:v>
                </c:pt>
                <c:pt idx="56">
                  <c:v>119</c:v>
                </c:pt>
                <c:pt idx="57">
                  <c:v>125</c:v>
                </c:pt>
                <c:pt idx="58">
                  <c:v>131</c:v>
                </c:pt>
                <c:pt idx="59">
                  <c:v>136</c:v>
                </c:pt>
                <c:pt idx="60">
                  <c:v>128</c:v>
                </c:pt>
                <c:pt idx="61">
                  <c:v>124</c:v>
                </c:pt>
                <c:pt idx="62">
                  <c:v>132</c:v>
                </c:pt>
                <c:pt idx="63">
                  <c:v>136</c:v>
                </c:pt>
                <c:pt idx="64">
                  <c:v>127</c:v>
                </c:pt>
                <c:pt idx="65">
                  <c:v>130</c:v>
                </c:pt>
                <c:pt idx="66">
                  <c:v>122</c:v>
                </c:pt>
                <c:pt idx="67">
                  <c:v>125</c:v>
                </c:pt>
                <c:pt idx="68">
                  <c:v>133</c:v>
                </c:pt>
                <c:pt idx="69">
                  <c:v>140</c:v>
                </c:pt>
                <c:pt idx="70">
                  <c:v>126</c:v>
                </c:pt>
                <c:pt idx="71">
                  <c:v>133</c:v>
                </c:pt>
                <c:pt idx="72">
                  <c:v>135</c:v>
                </c:pt>
                <c:pt idx="73">
                  <c:v>130</c:v>
                </c:pt>
                <c:pt idx="74">
                  <c:v>134</c:v>
                </c:pt>
                <c:pt idx="75">
                  <c:v>141</c:v>
                </c:pt>
                <c:pt idx="76">
                  <c:v>119</c:v>
                </c:pt>
                <c:pt idx="77">
                  <c:v>125</c:v>
                </c:pt>
                <c:pt idx="78">
                  <c:v>131</c:v>
                </c:pt>
                <c:pt idx="79">
                  <c:v>136</c:v>
                </c:pt>
                <c:pt idx="80">
                  <c:v>128</c:v>
                </c:pt>
                <c:pt idx="81">
                  <c:v>124</c:v>
                </c:pt>
                <c:pt idx="82">
                  <c:v>132</c:v>
                </c:pt>
                <c:pt idx="83">
                  <c:v>136</c:v>
                </c:pt>
                <c:pt idx="84">
                  <c:v>127</c:v>
                </c:pt>
                <c:pt idx="85">
                  <c:v>130</c:v>
                </c:pt>
                <c:pt idx="86">
                  <c:v>122</c:v>
                </c:pt>
                <c:pt idx="87">
                  <c:v>125</c:v>
                </c:pt>
                <c:pt idx="88">
                  <c:v>133</c:v>
                </c:pt>
                <c:pt idx="89">
                  <c:v>140</c:v>
                </c:pt>
                <c:pt idx="90">
                  <c:v>126</c:v>
                </c:pt>
                <c:pt idx="91">
                  <c:v>133</c:v>
                </c:pt>
                <c:pt idx="92">
                  <c:v>135</c:v>
                </c:pt>
                <c:pt idx="93">
                  <c:v>130</c:v>
                </c:pt>
                <c:pt idx="94">
                  <c:v>134</c:v>
                </c:pt>
                <c:pt idx="95">
                  <c:v>141</c:v>
                </c:pt>
                <c:pt idx="96">
                  <c:v>119</c:v>
                </c:pt>
                <c:pt idx="97">
                  <c:v>125</c:v>
                </c:pt>
                <c:pt idx="98">
                  <c:v>131</c:v>
                </c:pt>
                <c:pt idx="99">
                  <c:v>136</c:v>
                </c:pt>
                <c:pt idx="100">
                  <c:v>128</c:v>
                </c:pt>
                <c:pt idx="101">
                  <c:v>124</c:v>
                </c:pt>
                <c:pt idx="102">
                  <c:v>132</c:v>
                </c:pt>
              </c:numCache>
            </c:numRef>
          </c:val>
          <c:extLst>
            <c:ext xmlns:c16="http://schemas.microsoft.com/office/drawing/2014/chart" uri="{C3380CC4-5D6E-409C-BE32-E72D297353CC}">
              <c16:uniqueId val="{00000001-97B1-4511-959F-6ABDA785BE33}"/>
            </c:ext>
          </c:extLst>
        </c:ser>
        <c:dLbls>
          <c:showLegendKey val="0"/>
          <c:showVal val="0"/>
          <c:showCatName val="0"/>
          <c:showSerName val="0"/>
          <c:showPercent val="0"/>
          <c:showBubbleSize val="0"/>
        </c:dLbls>
        <c:gapWidth val="182"/>
        <c:axId val="319540232"/>
        <c:axId val="517399560"/>
      </c:barChart>
      <c:catAx>
        <c:axId val="319540232"/>
        <c:scaling>
          <c:orientation val="minMax"/>
        </c:scaling>
        <c:delete val="0"/>
        <c:axPos val="l"/>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17399560"/>
        <c:crosses val="autoZero"/>
        <c:auto val="1"/>
        <c:lblAlgn val="ctr"/>
        <c:lblOffset val="100"/>
        <c:noMultiLvlLbl val="0"/>
      </c:catAx>
      <c:valAx>
        <c:axId val="517399560"/>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1954023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BAR CHART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val>
            <c:numRef>
              <c:f>'STATISTICS QUESTION 2'!$B$373:$B$382</c:f>
              <c:numCache>
                <c:formatCode>General</c:formatCode>
                <c:ptCount val="10"/>
                <c:pt idx="0">
                  <c:v>45</c:v>
                </c:pt>
                <c:pt idx="1">
                  <c:v>35</c:v>
                </c:pt>
                <c:pt idx="2">
                  <c:v>40</c:v>
                </c:pt>
                <c:pt idx="3">
                  <c:v>38</c:v>
                </c:pt>
                <c:pt idx="4">
                  <c:v>42</c:v>
                </c:pt>
                <c:pt idx="5">
                  <c:v>37</c:v>
                </c:pt>
                <c:pt idx="6">
                  <c:v>39</c:v>
                </c:pt>
                <c:pt idx="7">
                  <c:v>43</c:v>
                </c:pt>
                <c:pt idx="8">
                  <c:v>44</c:v>
                </c:pt>
                <c:pt idx="9">
                  <c:v>41</c:v>
                </c:pt>
              </c:numCache>
            </c:numRef>
          </c:val>
          <c:extLst>
            <c:ext xmlns:c16="http://schemas.microsoft.com/office/drawing/2014/chart" uri="{C3380CC4-5D6E-409C-BE32-E72D297353CC}">
              <c16:uniqueId val="{00000001-6618-4C3E-AE63-CD2C0105CE08}"/>
            </c:ext>
          </c:extLst>
        </c:ser>
        <c:ser>
          <c:idx val="1"/>
          <c:order val="1"/>
          <c:spPr>
            <a:solidFill>
              <a:schemeClr val="accent2"/>
            </a:solidFill>
            <a:ln>
              <a:noFill/>
            </a:ln>
            <a:effectLst/>
          </c:spPr>
          <c:invertIfNegative val="0"/>
          <c:val>
            <c:numRef>
              <c:f>'STATISTICS QUESTION 2'!$C$373:$C$382</c:f>
              <c:numCache>
                <c:formatCode>General</c:formatCode>
                <c:ptCount val="10"/>
                <c:pt idx="0">
                  <c:v>32</c:v>
                </c:pt>
                <c:pt idx="1">
                  <c:v>28</c:v>
                </c:pt>
                <c:pt idx="2">
                  <c:v>30</c:v>
                </c:pt>
                <c:pt idx="3">
                  <c:v>34</c:v>
                </c:pt>
                <c:pt idx="4">
                  <c:v>33</c:v>
                </c:pt>
                <c:pt idx="5">
                  <c:v>35</c:v>
                </c:pt>
                <c:pt idx="6">
                  <c:v>31</c:v>
                </c:pt>
                <c:pt idx="7">
                  <c:v>29</c:v>
                </c:pt>
                <c:pt idx="8">
                  <c:v>36</c:v>
                </c:pt>
                <c:pt idx="9">
                  <c:v>37</c:v>
                </c:pt>
              </c:numCache>
            </c:numRef>
          </c:val>
          <c:extLst>
            <c:ext xmlns:c16="http://schemas.microsoft.com/office/drawing/2014/chart" uri="{C3380CC4-5D6E-409C-BE32-E72D297353CC}">
              <c16:uniqueId val="{00000003-6618-4C3E-AE63-CD2C0105CE08}"/>
            </c:ext>
          </c:extLst>
        </c:ser>
        <c:ser>
          <c:idx val="2"/>
          <c:order val="2"/>
          <c:spPr>
            <a:solidFill>
              <a:schemeClr val="accent3"/>
            </a:solidFill>
            <a:ln>
              <a:noFill/>
            </a:ln>
            <a:effectLst/>
          </c:spPr>
          <c:invertIfNegative val="0"/>
          <c:val>
            <c:numRef>
              <c:f>'STATISTICS QUESTION 2'!$D$373:$D$382</c:f>
              <c:numCache>
                <c:formatCode>General</c:formatCode>
                <c:ptCount val="10"/>
                <c:pt idx="0">
                  <c:v>40</c:v>
                </c:pt>
                <c:pt idx="1">
                  <c:v>39</c:v>
                </c:pt>
                <c:pt idx="2">
                  <c:v>42</c:v>
                </c:pt>
                <c:pt idx="3">
                  <c:v>41</c:v>
                </c:pt>
                <c:pt idx="4">
                  <c:v>38</c:v>
                </c:pt>
                <c:pt idx="5">
                  <c:v>43</c:v>
                </c:pt>
                <c:pt idx="6">
                  <c:v>45</c:v>
                </c:pt>
                <c:pt idx="7">
                  <c:v>44</c:v>
                </c:pt>
                <c:pt idx="8">
                  <c:v>41</c:v>
                </c:pt>
                <c:pt idx="9">
                  <c:v>37</c:v>
                </c:pt>
              </c:numCache>
            </c:numRef>
          </c:val>
          <c:extLst>
            <c:ext xmlns:c16="http://schemas.microsoft.com/office/drawing/2014/chart" uri="{C3380CC4-5D6E-409C-BE32-E72D297353CC}">
              <c16:uniqueId val="{00000005-6618-4C3E-AE63-CD2C0105CE08}"/>
            </c:ext>
          </c:extLst>
        </c:ser>
        <c:dLbls>
          <c:showLegendKey val="0"/>
          <c:showVal val="0"/>
          <c:showCatName val="0"/>
          <c:showSerName val="0"/>
          <c:showPercent val="0"/>
          <c:showBubbleSize val="0"/>
        </c:dLbls>
        <c:gapWidth val="182"/>
        <c:axId val="972068872"/>
        <c:axId val="972075016"/>
      </c:barChart>
      <c:catAx>
        <c:axId val="972068872"/>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72075016"/>
        <c:crosses val="autoZero"/>
        <c:auto val="1"/>
        <c:lblAlgn val="ctr"/>
        <c:lblOffset val="100"/>
        <c:noMultiLvlLbl val="0"/>
      </c:catAx>
      <c:valAx>
        <c:axId val="97207501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7206887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val">
        <cx:f>_xlchart.v1.2</cx:f>
      </cx:numDim>
    </cx:data>
  </cx:chartData>
  <cx:chart>
    <cx:title pos="t" align="ctr" overlay="0"/>
    <cx:plotArea>
      <cx:plotAreaRegion>
        <cx:series layoutId="clusteredColumn" uniqueId="{B514EC4D-50D2-48AD-A79E-246C6B0F941D}">
          <cx:tx>
            <cx:txData>
              <cx:f>_xlchart.v1.1</cx:f>
              <cx:v>Frequency</cx:v>
            </cx:txData>
          </cx:tx>
          <cx:dataId val="0"/>
          <cx:layoutPr>
            <cx:binning intervalClosed="r"/>
          </cx:layoutPr>
        </cx:series>
      </cx:plotAreaRegion>
      <cx:axis id="0">
        <cx:catScaling gapWidth="0"/>
        <cx:tickLabels/>
      </cx:axis>
      <cx:axis id="1">
        <cx:valScaling/>
        <cx:majorGridlines/>
        <cx:tickLabels/>
      </cx:axis>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_xlchart.v1.4</cx:f>
      </cx:strDim>
      <cx:numDim type="val">
        <cx:f>_xlchart.v1.4</cx:f>
      </cx:numDim>
    </cx:data>
  </cx:chartData>
  <cx:chart>
    <cx:title pos="t" align="ctr" overlay="0">
      <cx:tx>
        <cx:txData>
          <cx:v>HISTOGRAM</cx:v>
        </cx:txData>
      </cx:tx>
      <cx:txPr>
        <a:bodyPr vertOverflow="overflow" horzOverflow="overflow" wrap="square" lIns="0" tIns="0" rIns="0" bIns="0"/>
        <a:lstStyle/>
        <a:p>
          <a:pPr algn="ctr" rtl="0">
            <a:defRPr sz="1400" b="0" i="0">
              <a:solidFill>
                <a:srgbClr val="7F7F7F"/>
              </a:solidFill>
              <a:latin typeface="Calibri" panose="020F0502020204030204" pitchFamily="34" charset="0"/>
              <a:ea typeface="Calibri" panose="020F0502020204030204" pitchFamily="34" charset="0"/>
              <a:cs typeface="Calibri" panose="020F0502020204030204" pitchFamily="34" charset="0"/>
            </a:defRPr>
          </a:pPr>
          <a:r>
            <a:t>HISTOGRAM</a:t>
          </a:r>
        </a:p>
      </cx:txPr>
    </cx:title>
    <cx:plotArea>
      <cx:plotAreaRegion>
        <cx:series layoutId="clusteredColumn" uniqueId="{5B11480B-3971-4D8C-AF36-21BBEBA6D049}">
          <cx:tx>
            <cx:txData>
              <cx:f>_xlchart.v1.3</cx:f>
              <cx:v>Response Times:</cx:v>
            </cx:txData>
          </cx:tx>
          <cx:dataId val="0"/>
          <cx:layoutPr>
            <cx:binning intervalClosed="r"/>
          </cx:layoutPr>
        </cx:series>
      </cx:plotAreaRegion>
      <cx:axis id="0">
        <cx:catScaling gapWidth="0"/>
        <cx:tickLabels/>
        <cx:txPr>
          <a:bodyPr vertOverflow="overflow" horzOverflow="overflow" wrap="square" lIns="0" tIns="0" rIns="0" bIns="0"/>
          <a:lstStyle/>
          <a:p>
            <a:pPr algn="ctr" rtl="0">
              <a:defRPr sz="1200" b="0" i="0">
                <a:solidFill>
                  <a:srgbClr val="000000"/>
                </a:solidFill>
                <a:latin typeface="Calibri" panose="020F0502020204030204" pitchFamily="34" charset="0"/>
                <a:ea typeface="Calibri" panose="020F0502020204030204" pitchFamily="34" charset="0"/>
                <a:cs typeface="Calibri" panose="020F0502020204030204" pitchFamily="34" charset="0"/>
              </a:defRPr>
            </a:pPr>
            <a:endParaRPr/>
          </a:p>
        </cx:txPr>
      </cx:axis>
      <cx:axis id="1">
        <cx:valScaling/>
        <cx:majorGridlines/>
        <cx:tickLabels/>
        <cx:txPr>
          <a:bodyPr vertOverflow="overflow" horzOverflow="overflow" wrap="square" lIns="0" tIns="0" rIns="0" bIns="0"/>
          <a:lstStyle/>
          <a:p>
            <a:pPr algn="ctr" rtl="0">
              <a:defRPr sz="1200" b="0" i="0">
                <a:solidFill>
                  <a:srgbClr val="000000"/>
                </a:solidFill>
                <a:latin typeface="Calibri" panose="020F0502020204030204" pitchFamily="34" charset="0"/>
                <a:ea typeface="Calibri" panose="020F0502020204030204" pitchFamily="34" charset="0"/>
                <a:cs typeface="Calibri" panose="020F0502020204030204" pitchFamily="34" charset="0"/>
              </a:defRPr>
            </a:pPr>
            <a:endParaRPr/>
          </a:p>
        </cx:txPr>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2" Type="http://schemas.microsoft.com/office/2014/relationships/chartEx" Target="../charts/chartEx1.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4.xml"/><Relationship Id="rId2" Type="http://schemas.openxmlformats.org/officeDocument/2006/relationships/chart" Target="../charts/chart3.xml"/><Relationship Id="rId1" Type="http://schemas.openxmlformats.org/officeDocument/2006/relationships/chart" Target="../charts/chart2.xml"/><Relationship Id="rId5" Type="http://schemas.microsoft.com/office/2014/relationships/chartEx" Target="../charts/chartEx2.xml"/><Relationship Id="rId4"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xdr:from>
      <xdr:col>0</xdr:col>
      <xdr:colOff>47625</xdr:colOff>
      <xdr:row>687</xdr:row>
      <xdr:rowOff>47625</xdr:rowOff>
    </xdr:from>
    <xdr:to>
      <xdr:col>4</xdr:col>
      <xdr:colOff>161925</xdr:colOff>
      <xdr:row>699</xdr:row>
      <xdr:rowOff>114300</xdr:rowOff>
    </xdr:to>
    <xdr:graphicFrame macro="">
      <xdr:nvGraphicFramePr>
        <xdr:cNvPr id="2" name="Chart 1">
          <a:extLst>
            <a:ext uri="{FF2B5EF4-FFF2-40B4-BE49-F238E27FC236}">
              <a16:creationId xmlns:a16="http://schemas.microsoft.com/office/drawing/2014/main" id="{938583CA-B5A4-4F21-C35D-242D7B39267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66675</xdr:colOff>
      <xdr:row>702</xdr:row>
      <xdr:rowOff>57150</xdr:rowOff>
    </xdr:from>
    <xdr:to>
      <xdr:col>4</xdr:col>
      <xdr:colOff>285750</xdr:colOff>
      <xdr:row>714</xdr:row>
      <xdr:rowOff>28575</xdr:rowOff>
    </xdr:to>
    <mc:AlternateContent xmlns:mc="http://schemas.openxmlformats.org/markup-compatibility/2006">
      <mc:Choice xmlns:cx1="http://schemas.microsoft.com/office/drawing/2015/9/8/chartex" Requires="cx1">
        <xdr:graphicFrame macro="">
          <xdr:nvGraphicFramePr>
            <xdr:cNvPr id="5" name="Chart 4">
              <a:extLst>
                <a:ext uri="{FF2B5EF4-FFF2-40B4-BE49-F238E27FC236}">
                  <a16:creationId xmlns:a16="http://schemas.microsoft.com/office/drawing/2014/main" id="{CA5E0C2D-B713-22E7-F1C0-3AE80C9878E5}"/>
                </a:ext>
                <a:ext uri="{147F2762-F138-4A5C-976F-8EAC2B608ADB}">
                  <a16:predDERef xmlns:a16="http://schemas.microsoft.com/office/drawing/2014/main" pred="{938583CA-B5A4-4F21-C35D-242D7B39267C}"/>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66675" y="129470150"/>
              <a:ext cx="3381375" cy="2181225"/>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0</xdr:col>
      <xdr:colOff>142875</xdr:colOff>
      <xdr:row>112</xdr:row>
      <xdr:rowOff>76200</xdr:rowOff>
    </xdr:from>
    <xdr:to>
      <xdr:col>7</xdr:col>
      <xdr:colOff>447675</xdr:colOff>
      <xdr:row>126</xdr:row>
      <xdr:rowOff>152400</xdr:rowOff>
    </xdr:to>
    <xdr:graphicFrame macro="">
      <xdr:nvGraphicFramePr>
        <xdr:cNvPr id="2" name="Chart 1">
          <a:extLst>
            <a:ext uri="{FF2B5EF4-FFF2-40B4-BE49-F238E27FC236}">
              <a16:creationId xmlns:a16="http://schemas.microsoft.com/office/drawing/2014/main" id="{25920216-4CDB-1E57-774E-F9D7144B5E7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47625</xdr:colOff>
      <xdr:row>203</xdr:row>
      <xdr:rowOff>47625</xdr:rowOff>
    </xdr:from>
    <xdr:to>
      <xdr:col>7</xdr:col>
      <xdr:colOff>333375</xdr:colOff>
      <xdr:row>217</xdr:row>
      <xdr:rowOff>123825</xdr:rowOff>
    </xdr:to>
    <xdr:graphicFrame macro="">
      <xdr:nvGraphicFramePr>
        <xdr:cNvPr id="4" name="Chart 3">
          <a:extLst>
            <a:ext uri="{FF2B5EF4-FFF2-40B4-BE49-F238E27FC236}">
              <a16:creationId xmlns:a16="http://schemas.microsoft.com/office/drawing/2014/main" id="{FA7C1F21-DF6A-6624-7B29-8C4BEFDE41A5}"/>
            </a:ext>
            <a:ext uri="{147F2762-F138-4A5C-976F-8EAC2B608ADB}">
              <a16:predDERef xmlns:a16="http://schemas.microsoft.com/office/drawing/2014/main" pred="{25920216-4CDB-1E57-774E-F9D7144B5E7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190500</xdr:colOff>
      <xdr:row>349</xdr:row>
      <xdr:rowOff>47625</xdr:rowOff>
    </xdr:from>
    <xdr:to>
      <xdr:col>7</xdr:col>
      <xdr:colOff>476250</xdr:colOff>
      <xdr:row>363</xdr:row>
      <xdr:rowOff>123825</xdr:rowOff>
    </xdr:to>
    <xdr:graphicFrame macro="">
      <xdr:nvGraphicFramePr>
        <xdr:cNvPr id="3" name="Chart 2">
          <a:extLst>
            <a:ext uri="{FF2B5EF4-FFF2-40B4-BE49-F238E27FC236}">
              <a16:creationId xmlns:a16="http://schemas.microsoft.com/office/drawing/2014/main" id="{C3CA6234-321A-1808-D938-98ADE58AE829}"/>
            </a:ext>
            <a:ext uri="{147F2762-F138-4A5C-976F-8EAC2B608ADB}">
              <a16:predDERef xmlns:a16="http://schemas.microsoft.com/office/drawing/2014/main" pred="{FA7C1F21-DF6A-6624-7B29-8C4BEFDE41A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0</xdr:colOff>
      <xdr:row>385</xdr:row>
      <xdr:rowOff>9525</xdr:rowOff>
    </xdr:from>
    <xdr:to>
      <xdr:col>7</xdr:col>
      <xdr:colOff>285750</xdr:colOff>
      <xdr:row>399</xdr:row>
      <xdr:rowOff>85725</xdr:rowOff>
    </xdr:to>
    <xdr:graphicFrame macro="">
      <xdr:nvGraphicFramePr>
        <xdr:cNvPr id="5" name="Chart 4">
          <a:extLst>
            <a:ext uri="{FF2B5EF4-FFF2-40B4-BE49-F238E27FC236}">
              <a16:creationId xmlns:a16="http://schemas.microsoft.com/office/drawing/2014/main" id="{35E86D5F-F2F2-81B5-30EE-ABA4931C65F8}"/>
            </a:ext>
            <a:ext uri="{147F2762-F138-4A5C-976F-8EAC2B608ADB}">
              <a16:predDERef xmlns:a16="http://schemas.microsoft.com/office/drawing/2014/main" pred="{C3CA6234-321A-1808-D938-98ADE58AE82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28575</xdr:colOff>
      <xdr:row>333</xdr:row>
      <xdr:rowOff>57150</xdr:rowOff>
    </xdr:from>
    <xdr:to>
      <xdr:col>6</xdr:col>
      <xdr:colOff>342900</xdr:colOff>
      <xdr:row>343</xdr:row>
      <xdr:rowOff>28575</xdr:rowOff>
    </xdr:to>
    <mc:AlternateContent xmlns:mc="http://schemas.openxmlformats.org/markup-compatibility/2006">
      <mc:Choice xmlns:cx1="http://schemas.microsoft.com/office/drawing/2015/9/8/chartex" Requires="cx1">
        <xdr:graphicFrame macro="">
          <xdr:nvGraphicFramePr>
            <xdr:cNvPr id="6" name="Chart 5">
              <a:extLst>
                <a:ext uri="{FF2B5EF4-FFF2-40B4-BE49-F238E27FC236}">
                  <a16:creationId xmlns:a16="http://schemas.microsoft.com/office/drawing/2014/main" id="{8B5553A9-5344-3CFC-408F-02DBA1019EA7}"/>
                </a:ext>
                <a:ext uri="{147F2762-F138-4A5C-976F-8EAC2B608ADB}">
                  <a16:predDERef xmlns:a16="http://schemas.microsoft.com/office/drawing/2014/main" pred="{35E86D5F-F2F2-81B5-30EE-ABA4931C65F8}"/>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5"/>
            </a:graphicData>
          </a:graphic>
        </xdr:graphicFrame>
      </mc:Choice>
      <mc:Fallback>
        <xdr:sp macro="" textlink="">
          <xdr:nvSpPr>
            <xdr:cNvPr id="0" name=""/>
            <xdr:cNvSpPr>
              <a:spLocks noTextEdit="1"/>
            </xdr:cNvSpPr>
          </xdr:nvSpPr>
          <xdr:spPr>
            <a:xfrm>
              <a:off x="28575" y="61417200"/>
              <a:ext cx="4162425" cy="1812925"/>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persons/person.xml><?xml version="1.0" encoding="utf-8"?>
<personList xmlns="http://schemas.microsoft.com/office/spreadsheetml/2018/threadedcomments" xmlns:x="http://schemas.openxmlformats.org/spreadsheetml/2006/main">
  <person displayName="Guest User" id="{D987AC34-FD50-4B71-8DA8-C34F22890B83}" userId="305089e035ccbe8a" providerId="Windows Live"/>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735ADCF-8DA3-4307-B6AC-34D8199D9FC7}" name="Table1" displayName="Table1" ref="C38:D64" totalsRowShown="0" headerRowDxfId="2" headerRowBorderDxfId="1" tableBorderDxfId="0">
  <autoFilter ref="C38:D64" xr:uid="{A735ADCF-8DA3-4307-B6AC-34D8199D9FC7}"/>
  <tableColumns count="2">
    <tableColumn id="1" xr3:uid="{799DF0F9-C33D-48C4-99E4-79CD29F1E77D}" name="Company A"/>
    <tableColumn id="2" xr3:uid="{D0506152-8832-44C6-B14A-1FC9781156DF}" name="Company B"/>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2" dT="2023-12-06T05:48:32.69" personId="{D987AC34-FD50-4B71-8DA8-C34F22890B83}" id="{B7942823-C566-4589-91A3-0EAD8052C389}">
    <text>1) Business Problem: A retail store wants to analyze the sales data of a particular product category to understand the typical sales performance and make strategic decisions.</text>
  </threadedComment>
  <threadedComment ref="A23" dT="2023-12-06T06:01:25.83" personId="{D987AC34-FD50-4B71-8DA8-C34F22890B83}" id="{2B52C1B6-C76D-4E3E-8855-1407C27E62D2}">
    <text>2) Business Problem: A restaurant wants to analyze the waiting times of its customers to understand the typical waiting experience and improve service efficiency. </text>
  </threadedComment>
  <threadedComment ref="A61" dT="2023-12-06T06:31:23.11" personId="{D987AC34-FD50-4B71-8DA8-C34F22890B83}" id="{CD71AC7F-40C4-4AC3-B693-6BDD8BD21CEA}">
    <text>3) Business Problem: A car rental company wants to analyze the rental durations of its customers to understand the typical rental period and optimize its pricing and fleet management strategies. </text>
  </threadedComment>
</ThreadedComments>
</file>

<file path=xl/threadedComments/threadedComment2.xml><?xml version="1.0" encoding="utf-8"?>
<ThreadedComments xmlns="http://schemas.microsoft.com/office/spreadsheetml/2018/threadedcomments" xmlns:x="http://schemas.openxmlformats.org/spreadsheetml/2006/main">
  <threadedComment ref="A2" dT="2023-12-06T07:00:43.03" personId="{D987AC34-FD50-4B71-8DA8-C34F22890B83}" id="{3CF407E4-82EF-4FD2-B959-2FB0A32EEA8E}">
    <text>1) Problem: A manufacturing company wants to analyze the production output of a specific machine to understand the variability or spread in its performance. </text>
  </threadedComment>
  <threadedComment ref="A34" dT="2023-12-07T05:01:06.77" personId="{D987AC34-FD50-4B71-8DA8-C34F22890B83}" id="{2680F52B-1F3B-4AB0-AD3F-FF47196DCFBC}">
    <text>2) Problem: A retail store wants to analyze the sales of a specific product to understand the variability in daily sales and assess its inventory management</text>
  </threadedComment>
  <threadedComment ref="A86" dT="2023-12-08T05:26:25.54" personId="{D987AC34-FD50-4B71-8DA8-C34F22890B83}" id="{9EE75C47-A24B-41C3-A887-8DDA790A4687}">
    <text>3) Problem: An e-commerce platform wants to analyze the delivery times of its shipments to understand the variability in order fulfillment and optimize its logistics operations.</text>
  </threadedComment>
  <threadedComment ref="A157" dT="2023-12-08T05:53:30.81" personId="{D987AC34-FD50-4B71-8DA8-C34F22890B83}" id="{6F48D16D-BFAB-47B2-AE01-2D2E0BC669FB}">
    <text>4) Problem : A company wants to analyze the monthly revenue generated by one of its products to understand its performance and variability?</text>
  </threadedComment>
  <threadedComment ref="A195" dT="2023-12-08T06:26:12.26" personId="{D987AC34-FD50-4B71-8DA8-C34F22890B83}" id="{6C1AAF23-D0D2-4517-B209-7B707D6B1E91}">
    <text>5) Problem : A survey was conducted to gather feedback from customers regarding their satisfaction with a particular service on a scale of 1 to 10. </text>
  </threadedComment>
  <threadedComment ref="A262" dT="2023-12-08T07:15:13.99" personId="{D987AC34-FD50-4B71-8DA8-C34F22890B83}" id="{260FE28A-788A-4870-9563-85B864876103}">
    <text>6) Problem :A company wants to analyze the customer wait times at its call center to assess the efficiency of its customer service operations. </text>
  </threadedComment>
  <threadedComment ref="A385" dT="2023-12-11T05:01:07.73" personId="{D987AC34-FD50-4B71-8DA8-C34F22890B83}" id="{8650D2BF-1F14-4A44-AD11-3830BFD027D2}">
    <text>7) Problem : A transportation company wants to analyze the fuel efficiency of its vehicle fleet to identify any variations across different vehicle models. </text>
  </threadedComment>
  <threadedComment ref="A460" dT="2023-12-20T04:59:06.77" personId="{D987AC34-FD50-4B71-8DA8-C34F22890B83}" id="{8ED331D3-5029-4A30-95BC-DB704BE51A2D}">
    <text>Problem : A company wants to analyze the ages of its employees to understand the age distribution and demographics within the organization.</text>
  </threadedComment>
  <threadedComment ref="A588" dT="2023-12-29T07:46:47.94" personId="{D987AC34-FD50-4B71-8DA8-C34F22890B83}" id="{777ACAA1-4450-4114-96F5-6EAD5F186CF7}">
    <text>9) Problem :A retail store wants to analyze the purchase amounts made by customers to understand their spending habits.</text>
  </threadedComment>
  <threadedComment ref="A671" dT="2024-01-03T06:25:39.63" personId="{D987AC34-FD50-4B71-8DA8-C34F22890B83}" id="{C0FD12FB-D7F8-4C79-9DB7-9B3F52FD9DC3}">
    <text xml:space="preserve">10) Problem : A manufacturing company wants to analyze the defect rates of its production line to identify the frequency of different types of defects.
</text>
  </threadedComment>
</ThreadedComments>
</file>

<file path=xl/threadedComments/threadedComment3.xml><?xml version="1.0" encoding="utf-8"?>
<ThreadedComments xmlns="http://schemas.microsoft.com/office/spreadsheetml/2018/threadedcomments" xmlns:x="http://schemas.openxmlformats.org/spreadsheetml/2006/main">
  <threadedComment ref="A2" dT="2024-01-03T06:55:16.10" personId="{D987AC34-FD50-4B71-8DA8-C34F22890B83}" id="{28CAA396-5738-4438-B52B-C08AB76ED59B}">
    <text>11) Problem : A survey was conducted to gather feedback from customers about their satisfaction levels with a specific service on a scale of 1 to 5. </text>
  </threadedComment>
  <threadedComment ref="A131" dT="2024-01-08T05:24:32.76" personId="{D987AC34-FD50-4B71-8DA8-C34F22890B83}" id="{8EF60D59-A6A5-4A52-8485-39A310996F5A}">
    <text>12) Problem : A company wants to analyze the monthly sales figures of its products to understand the sales distribution across different price ranges. </text>
  </threadedComment>
  <threadedComment ref="A222" dT="2024-01-10T06:33:54.99" personId="{D987AC34-FD50-4B71-8DA8-C34F22890B83}" id="{4E37C0FC-8454-4AD8-814E-B51CCEA6253D}">
    <text>13) Problem : A study was conducted to analyze the response times of a website for different user locations.</text>
  </threadedComment>
  <threadedComment ref="A367" dT="2024-01-10T07:14:00.57" personId="{D987AC34-FD50-4B71-8DA8-C34F22890B83}" id="{102B6F42-F0AB-49CE-B155-36419D404D84}">
    <text> Problem : A company wants to analyze the sales performance of its products across different regions</text>
  </threadedComment>
</ThreadedComments>
</file>

<file path=xl/threadedComments/threadedComment4.xml><?xml version="1.0" encoding="utf-8"?>
<ThreadedComments xmlns="http://schemas.microsoft.com/office/spreadsheetml/2018/threadedcomments" xmlns:x="http://schemas.openxmlformats.org/spreadsheetml/2006/main">
  <threadedComment ref="A2" dT="2024-01-12T06:34:35.22" personId="{D987AC34-FD50-4B71-8DA8-C34F22890B83}" id="{168CA90B-D245-439E-9154-2B00D2898269}">
    <text xml:space="preserve">1) Question : A company wants to analyze the monthly returns of its investment portfolio to understand the distribution and risk associated with the returns.
</text>
  </threadedComment>
  <threadedComment ref="A84" dT="2024-01-12T07:24:24.64" personId="{D987AC34-FD50-4B71-8DA8-C34F22890B83}" id="{9BA27DDB-A2FF-4601-A294-876EBF4D4F33}">
    <text xml:space="preserve">) Question : A research study wants to analyze the income distribution of a population to understand the level of income inequality. 
</text>
  </threadedComment>
  <threadedComment ref="A211" dT="2024-01-12T07:40:13.75" personId="{D987AC34-FD50-4B71-8DA8-C34F22890B83}" id="{6BD6B856-D713-483D-BFFA-1E739493E382}">
    <text>3) Question : A survey was conducted to analyze the satisfaction ratings of customers on a scale of 1 to 5 for a specific product. </text>
  </threadedComment>
  <threadedComment ref="A343" dT="2024-01-17T06:33:05.33" personId="{D987AC34-FD50-4B71-8DA8-C34F22890B83}" id="{9AEC5431-9D2D-4FD8-857B-ACA3498D0E4F}">
    <text>4) Question : A study wants to analyze the distribution of house prices in a specific city to understand the market trends.</text>
  </threadedComment>
  <threadedComment ref="A478" dT="2024-01-17T06:55:59.38" personId="{D987AC34-FD50-4B71-8DA8-C34F22890B83}" id="{225D14DC-0128-42E9-9832-6CAB0AC7AAC8}">
    <text>5) Question : A company wants to analyze the waiting times of customers at a service center to improve operational efficiency.</text>
  </threadedComment>
</ThreadedComments>
</file>

<file path=xl/threadedComments/threadedComment5.xml><?xml version="1.0" encoding="utf-8"?>
<ThreadedComments xmlns="http://schemas.microsoft.com/office/spreadsheetml/2018/threadedcomments" xmlns:x="http://schemas.openxmlformats.org/spreadsheetml/2006/main">
  <threadedComment ref="A2" dT="2024-01-17T07:12:12.20" personId="{D987AC34-FD50-4B71-8DA8-C34F22890B83}" id="{DB3AD131-D449-4F69-A35C-A1255C8CA6E3}">
    <text>1) Question : A company wants to analyze the salary distribution of its employees to determine the income levels at different percentiles. </text>
  </threadedComment>
  <threadedComment ref="A142" dT="2024-01-17T07:39:37.83" personId="{D987AC34-FD50-4B71-8DA8-C34F22890B83}" id="{1CF304E8-80E5-427A-AA9E-79F425D01789}">
    <text>2) Question : A research study wants to analyze the weight distribution of a sample of individuals to assess their health and body composition. </text>
  </threadedComment>
  <threadedComment ref="A281" dT="2024-01-18T09:11:22.35" personId="{D987AC34-FD50-4B71-8DA8-C34F22890B83}" id="{4A03200F-68EE-4402-9A30-E1F5E9B3CDEE}">
    <text>3) Question : A retail store wants to analyze the distribution of customer purchase amounts to identify their spending patterns. </text>
  </threadedComment>
  <threadedComment ref="A432" dT="2024-01-19T05:21:14.51" personId="{D987AC34-FD50-4B71-8DA8-C34F22890B83}" id="{24C6549C-D8A0-4E15-A0E6-26823EA946D7}">
    <text>4) Question : A study wants to analyze the distribution of commute times of employees to determine the average time spent traveling to work.</text>
  </threadedComment>
  <threadedComment ref="A590" dT="2024-01-19T05:51:08.52" personId="{D987AC34-FD50-4B71-8DA8-C34F22890B83}" id="{2B65EDF0-89DA-4CAA-A681-F3D23E25506E}">
    <text>5) Question : A manufacturing company wants to analyze the defect rates in its production process to evaluate product quality</text>
  </threadedComment>
</ThreadedComments>
</file>

<file path=xl/threadedComments/threadedComment6.xml><?xml version="1.0" encoding="utf-8"?>
<ThreadedComments xmlns="http://schemas.microsoft.com/office/spreadsheetml/2018/threadedcomments" xmlns:x="http://schemas.openxmlformats.org/spreadsheetml/2006/main">
  <threadedComment ref="A2" dT="2024-01-19T06:57:47.32" personId="{D987AC34-FD50-4B71-8DA8-C34F22890B83}" id="{B5F9DB35-4EE9-402F-A87D-FE5CD4ECF4FF}">
    <text xml:space="preserve">1) Question : A marketing department wants to understand the relationship between advertising expenditure and sales revenue to assess the effectiveness of their advertising campaigns. 
</text>
  </threadedComment>
  <threadedComment ref="A34" dT="2024-01-19T07:10:38.83" personId="{D987AC34-FD50-4B71-8DA8-C34F22890B83}" id="{30E763D3-0727-4FD9-BEC6-BBA0667A52B8}">
    <text xml:space="preserve"> Question : An investment analyst wants to assess the relationship between the stock prices of two companies to identify potential investment opportunities.
</text>
  </threadedComment>
  <threadedComment ref="A68" dT="2024-01-19T07:23:53.84" personId="{D987AC34-FD50-4B71-8DA8-C34F22890B83}" id="{4C934A70-C304-4659-B181-BBD44FC1C3BF}">
    <text>Question : A researcher wants to examine the relationship between the hours spent studying and the exam scores of a group of students. </text>
  </threadedComment>
</ThreadedComments>
</file>

<file path=xl/threadedComments/threadedComment7.xml><?xml version="1.0" encoding="utf-8"?>
<ThreadedComments xmlns="http://schemas.microsoft.com/office/spreadsheetml/2018/threadedcomments" xmlns:x="http://schemas.openxmlformats.org/spreadsheetml/2006/main">
  <threadedComment ref="A2" dT="2024-01-20T04:12:09.88" personId="{D987AC34-FD50-4B71-8DA8-C34F22890B83}" id="{2729CAD4-4E15-48E3-8143-836F9150F8A7}">
    <text>1. Problem: A study is conducted to estimate the mean height of a population. A random sample of 100 individuals is selected, and their heights are measured. Calculate a 95% confidence interval for the population mean height, given that the sample mean height is 170 cm and the sample standard deviation is 8 cm. </text>
  </threadedComment>
  <threadedComment ref="A20" dT="2024-01-24T06:22:14.17" personId="{D987AC34-FD50-4B71-8DA8-C34F22890B83}" id="{63C35333-35E6-4AD6-85A1-AC655CA3BA6D}">
    <text>2. Problem: A survey is conducted to estimate the proportion of people in a city who support a particular policy. A random sample of 500 individuals is surveyed, and 320 of them express support for the policy. Calculate a 90% confidence interval for the population proportion, given the sample proportion. </text>
  </threadedComment>
  <threadedComment ref="A42" dT="2024-01-24T06:56:00.45" personId="{D987AC34-FD50-4B71-8DA8-C34F22890B83}" id="{C62511C6-975F-4E54-BD4A-E0DECB2B8B24}">
    <text>3. Problem: A researcher wants to test whether a new teaching method improves student performance. A random sample of 50 students is divided into two groups: one group taught using the new method and the other using the traditional method. The average test scores of the two groups are compared. State the null and alternative hypotheses for this study. </text>
  </threadedComment>
  <threadedComment ref="A69" dT="2024-01-24T07:05:20.59" personId="{D987AC34-FD50-4B71-8DA8-C34F22890B83}" id="{873C1294-F180-436B-A2FB-E7016FD13FC2}">
    <text>4. Problem: A manufacturing company claims that the average weight of its product is 500 grams. To test this claim, a random sample of 25 products is selected, and their weights are measured. The sample mean weight is found to be 510 grams with a sample standard deviation of 20 grams. Perform a hypothesis test to determine if there is evidence to support the company's claim. </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1.xml"/><Relationship Id="rId4" Type="http://schemas.microsoft.com/office/2017/10/relationships/threadedComment" Target="../threadedComments/threadedComment2.x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drawing" Target="../drawings/drawing2.xml"/><Relationship Id="rId4" Type="http://schemas.microsoft.com/office/2017/10/relationships/threadedComment" Target="../threadedComments/threadedComment3.xml"/></Relationships>
</file>

<file path=xl/worksheets/_rels/sheet4.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3" Type="http://schemas.microsoft.com/office/2017/10/relationships/threadedComment" Target="../threadedComments/threadedComment5.xml"/><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6.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table" Target="../tables/table1.xml"/><Relationship Id="rId1" Type="http://schemas.openxmlformats.org/officeDocument/2006/relationships/vmlDrawing" Target="../drawings/vmlDrawing6.vml"/><Relationship Id="rId4" Type="http://schemas.microsoft.com/office/2017/10/relationships/threadedComment" Target="../threadedComments/threadedComment6.x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7.xml"/><Relationship Id="rId2" Type="http://schemas.openxmlformats.org/officeDocument/2006/relationships/comments" Target="../comments7.xml"/><Relationship Id="rId1" Type="http://schemas.openxmlformats.org/officeDocument/2006/relationships/vmlDrawing" Target="../drawings/vmlDrawing7.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27"/>
  <sheetViews>
    <sheetView topLeftCell="A46" workbookViewId="0">
      <selection activeCell="B58" sqref="B58"/>
    </sheetView>
  </sheetViews>
  <sheetFormatPr defaultRowHeight="14.5" x14ac:dyDescent="0.35"/>
  <cols>
    <col min="1" max="1" width="9.81640625" customWidth="1"/>
    <col min="7" max="7" width="18.1796875" customWidth="1"/>
  </cols>
  <sheetData>
    <row r="1" spans="1:2" x14ac:dyDescent="0.35">
      <c r="A1" s="2" t="s">
        <v>0</v>
      </c>
    </row>
    <row r="2" spans="1:2" x14ac:dyDescent="0.35"/>
    <row r="3" spans="1:2" x14ac:dyDescent="0.35">
      <c r="A3" t="s">
        <v>1</v>
      </c>
    </row>
    <row r="5" spans="1:2" x14ac:dyDescent="0.35">
      <c r="A5" t="s">
        <v>2</v>
      </c>
    </row>
    <row r="6" spans="1:2" x14ac:dyDescent="0.35">
      <c r="A6" t="s">
        <v>3</v>
      </c>
    </row>
    <row r="7" spans="1:2" x14ac:dyDescent="0.35">
      <c r="A7" t="s">
        <v>4</v>
      </c>
    </row>
    <row r="8" spans="1:2" x14ac:dyDescent="0.35">
      <c r="A8" t="s">
        <v>5</v>
      </c>
    </row>
    <row r="10" spans="1:2" ht="15.5" x14ac:dyDescent="0.35">
      <c r="A10" s="1" t="s">
        <v>6</v>
      </c>
      <c r="B10" t="s">
        <v>7</v>
      </c>
    </row>
    <row r="12" spans="1:2" x14ac:dyDescent="0.35">
      <c r="A12" s="2" t="s">
        <v>8</v>
      </c>
      <c r="B12">
        <f>AVERAGE(50,60,55,70)</f>
        <v>58.75</v>
      </c>
    </row>
    <row r="14" spans="1:2" x14ac:dyDescent="0.35">
      <c r="A14" t="s">
        <v>9</v>
      </c>
    </row>
    <row r="16" spans="1:2" x14ac:dyDescent="0.35">
      <c r="A16" s="2" t="s">
        <v>10</v>
      </c>
      <c r="B16">
        <f>MEDIAN(50,60,55,70)</f>
        <v>57.5</v>
      </c>
    </row>
    <row r="18" spans="1:2" x14ac:dyDescent="0.35">
      <c r="A18" t="s">
        <v>11</v>
      </c>
    </row>
    <row r="20" spans="1:2" x14ac:dyDescent="0.35">
      <c r="A20" s="2" t="s">
        <v>12</v>
      </c>
      <c r="B20" t="e">
        <f>MODE(50,60,55,70)</f>
        <v>#N/A</v>
      </c>
    </row>
    <row r="22" spans="1:2" x14ac:dyDescent="0.35">
      <c r="A22" s="3" t="s">
        <v>13</v>
      </c>
    </row>
    <row r="23" spans="1:2" x14ac:dyDescent="0.35"/>
    <row r="24" spans="1:2" ht="15.5" x14ac:dyDescent="0.35">
      <c r="A24" s="1" t="s">
        <v>14</v>
      </c>
    </row>
    <row r="25" spans="1:2" x14ac:dyDescent="0.35">
      <c r="A25" t="s">
        <v>15</v>
      </c>
    </row>
    <row r="27" spans="1:2" x14ac:dyDescent="0.35">
      <c r="B27">
        <v>15</v>
      </c>
    </row>
    <row r="28" spans="1:2" x14ac:dyDescent="0.35">
      <c r="B28">
        <v>10</v>
      </c>
    </row>
    <row r="29" spans="1:2" x14ac:dyDescent="0.35">
      <c r="B29">
        <v>20</v>
      </c>
    </row>
    <row r="30" spans="1:2" x14ac:dyDescent="0.35">
      <c r="B30">
        <v>25</v>
      </c>
    </row>
    <row r="31" spans="1:2" x14ac:dyDescent="0.35">
      <c r="B31">
        <v>15</v>
      </c>
    </row>
    <row r="32" spans="1:2" x14ac:dyDescent="0.35">
      <c r="B32">
        <v>10</v>
      </c>
    </row>
    <row r="33" spans="1:8" x14ac:dyDescent="0.35">
      <c r="B33">
        <v>30</v>
      </c>
    </row>
    <row r="34" spans="1:8" x14ac:dyDescent="0.35">
      <c r="B34">
        <v>20</v>
      </c>
    </row>
    <row r="35" spans="1:8" x14ac:dyDescent="0.35">
      <c r="B35">
        <v>15</v>
      </c>
    </row>
    <row r="36" spans="1:8" x14ac:dyDescent="0.35">
      <c r="B36">
        <v>10</v>
      </c>
    </row>
    <row r="37" spans="1:8" x14ac:dyDescent="0.35">
      <c r="B37">
        <v>10</v>
      </c>
    </row>
    <row r="38" spans="1:8" x14ac:dyDescent="0.35">
      <c r="B38">
        <v>25</v>
      </c>
    </row>
    <row r="39" spans="1:8" x14ac:dyDescent="0.35">
      <c r="B39">
        <v>15</v>
      </c>
    </row>
    <row r="40" spans="1:8" x14ac:dyDescent="0.35">
      <c r="B40">
        <v>20</v>
      </c>
    </row>
    <row r="41" spans="1:8" x14ac:dyDescent="0.35">
      <c r="B41">
        <v>20</v>
      </c>
    </row>
    <row r="42" spans="1:8" x14ac:dyDescent="0.35">
      <c r="B42">
        <v>15</v>
      </c>
    </row>
    <row r="43" spans="1:8" x14ac:dyDescent="0.35">
      <c r="B43">
        <v>10</v>
      </c>
    </row>
    <row r="44" spans="1:8" x14ac:dyDescent="0.35">
      <c r="B44">
        <v>10</v>
      </c>
    </row>
    <row r="45" spans="1:8" x14ac:dyDescent="0.35">
      <c r="B45">
        <v>20</v>
      </c>
    </row>
    <row r="46" spans="1:8" x14ac:dyDescent="0.35">
      <c r="B46">
        <v>25</v>
      </c>
    </row>
    <row r="48" spans="1:8" ht="15.5" x14ac:dyDescent="0.35">
      <c r="A48" s="1" t="s">
        <v>6</v>
      </c>
      <c r="B48" s="40" t="s">
        <v>16</v>
      </c>
      <c r="C48" s="40"/>
      <c r="D48" s="40"/>
      <c r="E48" s="40"/>
      <c r="F48" s="40"/>
      <c r="G48" s="40"/>
      <c r="H48" s="40"/>
    </row>
    <row r="50" spans="1:2" x14ac:dyDescent="0.35">
      <c r="A50" s="2" t="s">
        <v>8</v>
      </c>
      <c r="B50">
        <f>AVERAGE(B27:B46)</f>
        <v>17</v>
      </c>
    </row>
    <row r="52" spans="1:2" x14ac:dyDescent="0.35">
      <c r="A52" t="s">
        <v>17</v>
      </c>
    </row>
    <row r="54" spans="1:2" x14ac:dyDescent="0.35">
      <c r="A54" s="2" t="s">
        <v>10</v>
      </c>
      <c r="B54">
        <f>MEDIAN(B27:B46)</f>
        <v>15</v>
      </c>
    </row>
    <row r="56" spans="1:2" x14ac:dyDescent="0.35">
      <c r="A56" t="s">
        <v>18</v>
      </c>
    </row>
    <row r="58" spans="1:2" x14ac:dyDescent="0.35">
      <c r="A58" s="2" t="s">
        <v>12</v>
      </c>
      <c r="B58">
        <f>MODE(B27:B46)</f>
        <v>10</v>
      </c>
    </row>
    <row r="60" spans="1:2" ht="15.5" x14ac:dyDescent="0.35">
      <c r="A60" s="1" t="s">
        <v>19</v>
      </c>
    </row>
    <row r="61" spans="1:2" x14ac:dyDescent="0.35"/>
    <row r="62" spans="1:2" x14ac:dyDescent="0.35">
      <c r="A62" t="s">
        <v>14</v>
      </c>
    </row>
    <row r="63" spans="1:2" x14ac:dyDescent="0.35">
      <c r="A63" t="s">
        <v>20</v>
      </c>
    </row>
    <row r="65" spans="2:2" x14ac:dyDescent="0.35">
      <c r="B65">
        <v>3</v>
      </c>
    </row>
    <row r="66" spans="2:2" x14ac:dyDescent="0.35">
      <c r="B66">
        <v>2</v>
      </c>
    </row>
    <row r="67" spans="2:2" x14ac:dyDescent="0.35">
      <c r="B67">
        <v>5</v>
      </c>
    </row>
    <row r="68" spans="2:2" x14ac:dyDescent="0.35">
      <c r="B68">
        <v>4</v>
      </c>
    </row>
    <row r="69" spans="2:2" x14ac:dyDescent="0.35">
      <c r="B69">
        <v>7</v>
      </c>
    </row>
    <row r="70" spans="2:2" x14ac:dyDescent="0.35">
      <c r="B70">
        <v>2</v>
      </c>
    </row>
    <row r="71" spans="2:2" x14ac:dyDescent="0.35">
      <c r="B71">
        <v>3</v>
      </c>
    </row>
    <row r="72" spans="2:2" x14ac:dyDescent="0.35">
      <c r="B72">
        <v>3</v>
      </c>
    </row>
    <row r="73" spans="2:2" x14ac:dyDescent="0.35">
      <c r="B73">
        <v>1</v>
      </c>
    </row>
    <row r="74" spans="2:2" x14ac:dyDescent="0.35">
      <c r="B74">
        <v>6</v>
      </c>
    </row>
    <row r="75" spans="2:2" x14ac:dyDescent="0.35">
      <c r="B75">
        <v>4</v>
      </c>
    </row>
    <row r="76" spans="2:2" x14ac:dyDescent="0.35">
      <c r="B76">
        <v>2</v>
      </c>
    </row>
    <row r="77" spans="2:2" x14ac:dyDescent="0.35">
      <c r="B77">
        <v>3</v>
      </c>
    </row>
    <row r="78" spans="2:2" x14ac:dyDescent="0.35">
      <c r="B78">
        <v>5</v>
      </c>
    </row>
    <row r="79" spans="2:2" x14ac:dyDescent="0.35">
      <c r="B79">
        <v>2</v>
      </c>
    </row>
    <row r="80" spans="2:2" x14ac:dyDescent="0.35">
      <c r="B80">
        <v>4</v>
      </c>
    </row>
    <row r="81" spans="2:2" x14ac:dyDescent="0.35">
      <c r="B81">
        <v>2</v>
      </c>
    </row>
    <row r="82" spans="2:2" x14ac:dyDescent="0.35">
      <c r="B82">
        <v>1</v>
      </c>
    </row>
    <row r="83" spans="2:2" x14ac:dyDescent="0.35">
      <c r="B83">
        <v>3</v>
      </c>
    </row>
    <row r="84" spans="2:2" x14ac:dyDescent="0.35">
      <c r="B84">
        <v>5</v>
      </c>
    </row>
    <row r="85" spans="2:2" x14ac:dyDescent="0.35">
      <c r="B85">
        <v>6</v>
      </c>
    </row>
    <row r="86" spans="2:2" x14ac:dyDescent="0.35">
      <c r="B86">
        <v>3</v>
      </c>
    </row>
    <row r="87" spans="2:2" x14ac:dyDescent="0.35">
      <c r="B87">
        <v>2</v>
      </c>
    </row>
    <row r="88" spans="2:2" x14ac:dyDescent="0.35">
      <c r="B88">
        <v>1</v>
      </c>
    </row>
    <row r="89" spans="2:2" x14ac:dyDescent="0.35">
      <c r="B89">
        <v>4</v>
      </c>
    </row>
    <row r="90" spans="2:2" x14ac:dyDescent="0.35">
      <c r="B90">
        <v>2</v>
      </c>
    </row>
    <row r="91" spans="2:2" x14ac:dyDescent="0.35">
      <c r="B91">
        <v>4</v>
      </c>
    </row>
    <row r="92" spans="2:2" x14ac:dyDescent="0.35">
      <c r="B92">
        <v>5</v>
      </c>
    </row>
    <row r="93" spans="2:2" x14ac:dyDescent="0.35">
      <c r="B93">
        <v>3</v>
      </c>
    </row>
    <row r="94" spans="2:2" x14ac:dyDescent="0.35">
      <c r="B94">
        <v>2</v>
      </c>
    </row>
    <row r="95" spans="2:2" x14ac:dyDescent="0.35">
      <c r="B95">
        <v>7</v>
      </c>
    </row>
    <row r="96" spans="2:2" x14ac:dyDescent="0.35">
      <c r="B96">
        <v>2</v>
      </c>
    </row>
    <row r="97" spans="2:2" x14ac:dyDescent="0.35">
      <c r="B97">
        <v>3</v>
      </c>
    </row>
    <row r="98" spans="2:2" x14ac:dyDescent="0.35">
      <c r="B98">
        <v>4</v>
      </c>
    </row>
    <row r="99" spans="2:2" x14ac:dyDescent="0.35">
      <c r="B99">
        <v>5</v>
      </c>
    </row>
    <row r="100" spans="2:2" x14ac:dyDescent="0.35">
      <c r="B100">
        <v>1</v>
      </c>
    </row>
    <row r="101" spans="2:2" x14ac:dyDescent="0.35">
      <c r="B101">
        <v>6</v>
      </c>
    </row>
    <row r="102" spans="2:2" x14ac:dyDescent="0.35">
      <c r="B102">
        <v>2</v>
      </c>
    </row>
    <row r="103" spans="2:2" x14ac:dyDescent="0.35">
      <c r="B103">
        <v>4</v>
      </c>
    </row>
    <row r="104" spans="2:2" x14ac:dyDescent="0.35">
      <c r="B104">
        <v>3</v>
      </c>
    </row>
    <row r="105" spans="2:2" x14ac:dyDescent="0.35">
      <c r="B105">
        <v>5</v>
      </c>
    </row>
    <row r="106" spans="2:2" x14ac:dyDescent="0.35">
      <c r="B106">
        <v>3</v>
      </c>
    </row>
    <row r="107" spans="2:2" x14ac:dyDescent="0.35">
      <c r="B107">
        <v>2</v>
      </c>
    </row>
    <row r="108" spans="2:2" x14ac:dyDescent="0.35">
      <c r="B108">
        <v>4</v>
      </c>
    </row>
    <row r="109" spans="2:2" x14ac:dyDescent="0.35">
      <c r="B109">
        <v>2</v>
      </c>
    </row>
    <row r="110" spans="2:2" x14ac:dyDescent="0.35">
      <c r="B110">
        <v>6</v>
      </c>
    </row>
    <row r="111" spans="2:2" x14ac:dyDescent="0.35">
      <c r="B111">
        <v>3</v>
      </c>
    </row>
    <row r="112" spans="2:2" x14ac:dyDescent="0.35">
      <c r="B112">
        <v>2</v>
      </c>
    </row>
    <row r="113" spans="1:2" x14ac:dyDescent="0.35">
      <c r="B113">
        <v>4</v>
      </c>
    </row>
    <row r="114" spans="1:2" x14ac:dyDescent="0.35">
      <c r="B114">
        <v>5</v>
      </c>
    </row>
    <row r="116" spans="1:2" ht="15.5" x14ac:dyDescent="0.35">
      <c r="A116" s="1" t="s">
        <v>6</v>
      </c>
    </row>
    <row r="117" spans="1:2" x14ac:dyDescent="0.35">
      <c r="A117" t="s">
        <v>21</v>
      </c>
    </row>
    <row r="119" spans="1:2" x14ac:dyDescent="0.35">
      <c r="A119" s="2" t="s">
        <v>8</v>
      </c>
      <c r="B119">
        <f>AVERAGE(B65:B114)</f>
        <v>3.44</v>
      </c>
    </row>
    <row r="120" spans="1:2" x14ac:dyDescent="0.35">
      <c r="A120" s="2"/>
    </row>
    <row r="121" spans="1:2" x14ac:dyDescent="0.35">
      <c r="A121" t="s">
        <v>22</v>
      </c>
    </row>
    <row r="123" spans="1:2" x14ac:dyDescent="0.35">
      <c r="A123" s="2" t="s">
        <v>10</v>
      </c>
      <c r="B123">
        <f>MEDIAN(B65:B114)</f>
        <v>3</v>
      </c>
    </row>
    <row r="125" spans="1:2" x14ac:dyDescent="0.35">
      <c r="A125" t="s">
        <v>23</v>
      </c>
    </row>
    <row r="127" spans="1:2" x14ac:dyDescent="0.35">
      <c r="A127" s="2" t="s">
        <v>12</v>
      </c>
      <c r="B127">
        <f>MODE(B65:B114)</f>
        <v>2</v>
      </c>
    </row>
  </sheetData>
  <mergeCells count="1">
    <mergeCell ref="B48:H48"/>
  </mergeCells>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29ABFA-C8CE-4130-88DA-2789CF102D54}">
  <dimension ref="A1:G702"/>
  <sheetViews>
    <sheetView topLeftCell="A662" workbookViewId="0">
      <selection activeCell="A678" sqref="A678"/>
    </sheetView>
  </sheetViews>
  <sheetFormatPr defaultRowHeight="14.5" x14ac:dyDescent="0.35"/>
  <cols>
    <col min="1" max="1" width="11.26953125" customWidth="1"/>
    <col min="2" max="2" width="10.453125" customWidth="1"/>
    <col min="3" max="3" width="14.81640625" customWidth="1"/>
    <col min="5" max="5" width="15" customWidth="1"/>
  </cols>
  <sheetData>
    <row r="1" spans="1:2" x14ac:dyDescent="0.35">
      <c r="A1" s="3" t="s">
        <v>0</v>
      </c>
    </row>
    <row r="2" spans="1:2" x14ac:dyDescent="0.35"/>
    <row r="4" spans="1:2" x14ac:dyDescent="0.35">
      <c r="A4" t="s">
        <v>14</v>
      </c>
    </row>
    <row r="5" spans="1:2" x14ac:dyDescent="0.35">
      <c r="A5" t="s">
        <v>24</v>
      </c>
    </row>
    <row r="7" spans="1:2" x14ac:dyDescent="0.35">
      <c r="B7">
        <v>120</v>
      </c>
    </row>
    <row r="8" spans="1:2" x14ac:dyDescent="0.35">
      <c r="B8">
        <v>110</v>
      </c>
    </row>
    <row r="9" spans="1:2" x14ac:dyDescent="0.35">
      <c r="B9">
        <v>130</v>
      </c>
    </row>
    <row r="10" spans="1:2" x14ac:dyDescent="0.35">
      <c r="B10">
        <v>115</v>
      </c>
    </row>
    <row r="11" spans="1:2" x14ac:dyDescent="0.35">
      <c r="B11">
        <v>125</v>
      </c>
    </row>
    <row r="12" spans="1:2" x14ac:dyDescent="0.35">
      <c r="B12">
        <v>105</v>
      </c>
    </row>
    <row r="13" spans="1:2" x14ac:dyDescent="0.35">
      <c r="B13">
        <v>135</v>
      </c>
    </row>
    <row r="14" spans="1:2" x14ac:dyDescent="0.35">
      <c r="B14">
        <v>115</v>
      </c>
    </row>
    <row r="15" spans="1:2" x14ac:dyDescent="0.35">
      <c r="B15">
        <v>125</v>
      </c>
    </row>
    <row r="16" spans="1:2" x14ac:dyDescent="0.35">
      <c r="B16">
        <v>140</v>
      </c>
    </row>
    <row r="18" spans="1:3" x14ac:dyDescent="0.35">
      <c r="A18" s="2" t="s">
        <v>6</v>
      </c>
    </row>
    <row r="19" spans="1:3" x14ac:dyDescent="0.35">
      <c r="A19" t="s">
        <v>25</v>
      </c>
    </row>
    <row r="21" spans="1:3" x14ac:dyDescent="0.35">
      <c r="A21" s="2" t="s">
        <v>26</v>
      </c>
      <c r="B21">
        <f>MAX(B7:B16)</f>
        <v>140</v>
      </c>
      <c r="C21" s="4" t="s">
        <v>27</v>
      </c>
    </row>
    <row r="22" spans="1:3" x14ac:dyDescent="0.35">
      <c r="B22">
        <f>MIN(B7:B16)</f>
        <v>105</v>
      </c>
      <c r="C22" s="4" t="s">
        <v>28</v>
      </c>
    </row>
    <row r="23" spans="1:3" x14ac:dyDescent="0.35">
      <c r="B23">
        <f>B21-B22</f>
        <v>35</v>
      </c>
      <c r="C23" s="4" t="s">
        <v>26</v>
      </c>
    </row>
    <row r="25" spans="1:3" x14ac:dyDescent="0.35">
      <c r="A25" t="s">
        <v>29</v>
      </c>
    </row>
    <row r="27" spans="1:3" x14ac:dyDescent="0.35">
      <c r="A27" s="2" t="s">
        <v>30</v>
      </c>
      <c r="B27">
        <f>_xlfn.VAR.S(B7:B16)</f>
        <v>123.33333333333333</v>
      </c>
    </row>
    <row r="29" spans="1:3" x14ac:dyDescent="0.35">
      <c r="A29" t="s">
        <v>31</v>
      </c>
    </row>
    <row r="31" spans="1:3" x14ac:dyDescent="0.35">
      <c r="A31" s="2" t="s">
        <v>32</v>
      </c>
      <c r="B31">
        <f>SQRT(B27)</f>
        <v>11.105554165971787</v>
      </c>
    </row>
    <row r="33" spans="1:2" ht="15.5" x14ac:dyDescent="0.35">
      <c r="A33" s="6" t="s">
        <v>13</v>
      </c>
    </row>
    <row r="34" spans="1:2" x14ac:dyDescent="0.35"/>
    <row r="36" spans="1:2" x14ac:dyDescent="0.35">
      <c r="A36" t="s">
        <v>33</v>
      </c>
    </row>
    <row r="37" spans="1:2" x14ac:dyDescent="0.35">
      <c r="A37" t="s">
        <v>34</v>
      </c>
    </row>
    <row r="39" spans="1:2" x14ac:dyDescent="0.35">
      <c r="B39" s="5">
        <v>500</v>
      </c>
    </row>
    <row r="40" spans="1:2" x14ac:dyDescent="0.35">
      <c r="B40" s="5">
        <v>700</v>
      </c>
    </row>
    <row r="41" spans="1:2" x14ac:dyDescent="0.35">
      <c r="B41" s="5">
        <v>400</v>
      </c>
    </row>
    <row r="42" spans="1:2" x14ac:dyDescent="0.35">
      <c r="B42" s="5">
        <v>600</v>
      </c>
    </row>
    <row r="43" spans="1:2" x14ac:dyDescent="0.35">
      <c r="B43" s="5">
        <v>550</v>
      </c>
    </row>
    <row r="44" spans="1:2" x14ac:dyDescent="0.35">
      <c r="B44" s="5">
        <v>650</v>
      </c>
    </row>
    <row r="45" spans="1:2" x14ac:dyDescent="0.35">
      <c r="B45" s="5">
        <v>500</v>
      </c>
    </row>
    <row r="46" spans="1:2" x14ac:dyDescent="0.35">
      <c r="B46" s="5">
        <v>600</v>
      </c>
    </row>
    <row r="47" spans="1:2" x14ac:dyDescent="0.35">
      <c r="B47" s="5">
        <v>550</v>
      </c>
    </row>
    <row r="48" spans="1:2" x14ac:dyDescent="0.35">
      <c r="B48" s="5">
        <v>800</v>
      </c>
    </row>
    <row r="49" spans="2:2" x14ac:dyDescent="0.35">
      <c r="B49" s="5">
        <v>450</v>
      </c>
    </row>
    <row r="50" spans="2:2" x14ac:dyDescent="0.35">
      <c r="B50" s="5">
        <v>700</v>
      </c>
    </row>
    <row r="51" spans="2:2" x14ac:dyDescent="0.35">
      <c r="B51" s="5">
        <v>550</v>
      </c>
    </row>
    <row r="52" spans="2:2" x14ac:dyDescent="0.35">
      <c r="B52" s="5">
        <v>600</v>
      </c>
    </row>
    <row r="53" spans="2:2" x14ac:dyDescent="0.35">
      <c r="B53" s="5">
        <v>400</v>
      </c>
    </row>
    <row r="54" spans="2:2" x14ac:dyDescent="0.35">
      <c r="B54" s="5">
        <v>650</v>
      </c>
    </row>
    <row r="55" spans="2:2" x14ac:dyDescent="0.35">
      <c r="B55" s="5">
        <v>500</v>
      </c>
    </row>
    <row r="56" spans="2:2" x14ac:dyDescent="0.35">
      <c r="B56" s="5">
        <v>750</v>
      </c>
    </row>
    <row r="57" spans="2:2" x14ac:dyDescent="0.35">
      <c r="B57" s="5">
        <v>550</v>
      </c>
    </row>
    <row r="58" spans="2:2" x14ac:dyDescent="0.35">
      <c r="B58" s="5">
        <v>700</v>
      </c>
    </row>
    <row r="59" spans="2:2" x14ac:dyDescent="0.35">
      <c r="B59" s="5">
        <v>600</v>
      </c>
    </row>
    <row r="60" spans="2:2" x14ac:dyDescent="0.35">
      <c r="B60" s="5">
        <v>500</v>
      </c>
    </row>
    <row r="61" spans="2:2" x14ac:dyDescent="0.35">
      <c r="B61" s="5">
        <v>800</v>
      </c>
    </row>
    <row r="62" spans="2:2" x14ac:dyDescent="0.35">
      <c r="B62" s="5">
        <v>550</v>
      </c>
    </row>
    <row r="63" spans="2:2" x14ac:dyDescent="0.35">
      <c r="B63" s="5">
        <v>650</v>
      </c>
    </row>
    <row r="64" spans="2:2" x14ac:dyDescent="0.35">
      <c r="B64" s="5">
        <v>400</v>
      </c>
    </row>
    <row r="65" spans="1:3" x14ac:dyDescent="0.35">
      <c r="B65" s="5">
        <v>600</v>
      </c>
    </row>
    <row r="66" spans="1:3" x14ac:dyDescent="0.35">
      <c r="B66" s="5">
        <v>550</v>
      </c>
    </row>
    <row r="67" spans="1:3" x14ac:dyDescent="0.35">
      <c r="B67" s="5">
        <v>750</v>
      </c>
    </row>
    <row r="69" spans="1:3" x14ac:dyDescent="0.35">
      <c r="A69" s="2" t="s">
        <v>35</v>
      </c>
    </row>
    <row r="71" spans="1:3" x14ac:dyDescent="0.35">
      <c r="A71" t="s">
        <v>36</v>
      </c>
    </row>
    <row r="73" spans="1:3" x14ac:dyDescent="0.35">
      <c r="A73" s="2" t="s">
        <v>26</v>
      </c>
      <c r="B73" t="s">
        <v>27</v>
      </c>
      <c r="C73" s="5">
        <f>MAX(B39:B67)</f>
        <v>800</v>
      </c>
    </row>
    <row r="74" spans="1:3" x14ac:dyDescent="0.35">
      <c r="B74" t="s">
        <v>28</v>
      </c>
      <c r="C74" s="5">
        <f>MIN(B39:B67)</f>
        <v>400</v>
      </c>
    </row>
    <row r="75" spans="1:3" x14ac:dyDescent="0.35">
      <c r="B75" t="s">
        <v>26</v>
      </c>
      <c r="C75" s="5">
        <f>(C73-C74)</f>
        <v>400</v>
      </c>
    </row>
    <row r="76" spans="1:3" x14ac:dyDescent="0.35">
      <c r="C76" s="5"/>
    </row>
    <row r="77" spans="1:3" x14ac:dyDescent="0.35">
      <c r="A77" t="s">
        <v>37</v>
      </c>
      <c r="C77" s="5"/>
    </row>
    <row r="79" spans="1:3" x14ac:dyDescent="0.35">
      <c r="A79" s="2" t="s">
        <v>30</v>
      </c>
      <c r="B79">
        <f>_xlfn.VAR.S(B39:B67)</f>
        <v>12746.305418719205</v>
      </c>
    </row>
    <row r="81" spans="1:2" x14ac:dyDescent="0.35">
      <c r="A81" t="s">
        <v>38</v>
      </c>
    </row>
    <row r="83" spans="1:2" x14ac:dyDescent="0.35">
      <c r="A83" s="2" t="s">
        <v>32</v>
      </c>
      <c r="B83">
        <f>SQRT(B79)</f>
        <v>112.89953684014476</v>
      </c>
    </row>
    <row r="85" spans="1:2" ht="15.5" x14ac:dyDescent="0.35">
      <c r="A85" s="6" t="s">
        <v>19</v>
      </c>
    </row>
    <row r="86" spans="1:2" x14ac:dyDescent="0.35"/>
    <row r="88" spans="1:2" x14ac:dyDescent="0.35">
      <c r="A88" t="s">
        <v>39</v>
      </c>
    </row>
    <row r="90" spans="1:2" x14ac:dyDescent="0.35">
      <c r="B90">
        <v>3</v>
      </c>
    </row>
    <row r="91" spans="1:2" x14ac:dyDescent="0.35">
      <c r="B91">
        <v>5</v>
      </c>
    </row>
    <row r="92" spans="1:2" x14ac:dyDescent="0.35">
      <c r="B92">
        <v>2</v>
      </c>
    </row>
    <row r="93" spans="1:2" x14ac:dyDescent="0.35">
      <c r="B93">
        <v>4</v>
      </c>
    </row>
    <row r="94" spans="1:2" x14ac:dyDescent="0.35">
      <c r="B94">
        <v>6</v>
      </c>
    </row>
    <row r="95" spans="1:2" x14ac:dyDescent="0.35">
      <c r="B95">
        <v>2</v>
      </c>
    </row>
    <row r="96" spans="1:2" x14ac:dyDescent="0.35">
      <c r="B96">
        <v>3</v>
      </c>
    </row>
    <row r="97" spans="2:2" x14ac:dyDescent="0.35">
      <c r="B97">
        <v>4</v>
      </c>
    </row>
    <row r="98" spans="2:2" x14ac:dyDescent="0.35">
      <c r="B98">
        <v>2</v>
      </c>
    </row>
    <row r="99" spans="2:2" x14ac:dyDescent="0.35">
      <c r="B99">
        <v>5</v>
      </c>
    </row>
    <row r="100" spans="2:2" x14ac:dyDescent="0.35">
      <c r="B100">
        <v>7</v>
      </c>
    </row>
    <row r="101" spans="2:2" x14ac:dyDescent="0.35">
      <c r="B101">
        <v>2</v>
      </c>
    </row>
    <row r="102" spans="2:2" x14ac:dyDescent="0.35">
      <c r="B102">
        <v>3</v>
      </c>
    </row>
    <row r="103" spans="2:2" x14ac:dyDescent="0.35">
      <c r="B103">
        <v>4</v>
      </c>
    </row>
    <row r="104" spans="2:2" x14ac:dyDescent="0.35">
      <c r="B104">
        <v>2</v>
      </c>
    </row>
    <row r="105" spans="2:2" x14ac:dyDescent="0.35">
      <c r="B105">
        <v>4</v>
      </c>
    </row>
    <row r="106" spans="2:2" x14ac:dyDescent="0.35">
      <c r="B106">
        <v>2</v>
      </c>
    </row>
    <row r="107" spans="2:2" x14ac:dyDescent="0.35">
      <c r="B107">
        <v>3</v>
      </c>
    </row>
    <row r="108" spans="2:2" x14ac:dyDescent="0.35">
      <c r="B108">
        <v>5</v>
      </c>
    </row>
    <row r="109" spans="2:2" x14ac:dyDescent="0.35">
      <c r="B109">
        <v>6</v>
      </c>
    </row>
    <row r="110" spans="2:2" x14ac:dyDescent="0.35">
      <c r="B110">
        <v>3</v>
      </c>
    </row>
    <row r="111" spans="2:2" x14ac:dyDescent="0.35">
      <c r="B111">
        <v>2</v>
      </c>
    </row>
    <row r="112" spans="2:2" x14ac:dyDescent="0.35">
      <c r="B112">
        <v>1</v>
      </c>
    </row>
    <row r="113" spans="2:2" x14ac:dyDescent="0.35">
      <c r="B113">
        <v>4</v>
      </c>
    </row>
    <row r="114" spans="2:2" x14ac:dyDescent="0.35">
      <c r="B114">
        <v>2</v>
      </c>
    </row>
    <row r="115" spans="2:2" x14ac:dyDescent="0.35">
      <c r="B115">
        <v>4</v>
      </c>
    </row>
    <row r="116" spans="2:2" x14ac:dyDescent="0.35">
      <c r="B116">
        <v>5</v>
      </c>
    </row>
    <row r="117" spans="2:2" x14ac:dyDescent="0.35">
      <c r="B117">
        <v>3</v>
      </c>
    </row>
    <row r="118" spans="2:2" x14ac:dyDescent="0.35">
      <c r="B118">
        <v>2</v>
      </c>
    </row>
    <row r="119" spans="2:2" x14ac:dyDescent="0.35">
      <c r="B119">
        <v>7</v>
      </c>
    </row>
    <row r="120" spans="2:2" x14ac:dyDescent="0.35">
      <c r="B120">
        <v>2</v>
      </c>
    </row>
    <row r="121" spans="2:2" x14ac:dyDescent="0.35">
      <c r="B121">
        <v>3</v>
      </c>
    </row>
    <row r="122" spans="2:2" x14ac:dyDescent="0.35">
      <c r="B122">
        <v>4</v>
      </c>
    </row>
    <row r="123" spans="2:2" x14ac:dyDescent="0.35">
      <c r="B123">
        <v>5</v>
      </c>
    </row>
    <row r="124" spans="2:2" x14ac:dyDescent="0.35">
      <c r="B124">
        <v>1</v>
      </c>
    </row>
    <row r="125" spans="2:2" x14ac:dyDescent="0.35">
      <c r="B125">
        <v>6</v>
      </c>
    </row>
    <row r="126" spans="2:2" x14ac:dyDescent="0.35">
      <c r="B126">
        <v>2</v>
      </c>
    </row>
    <row r="127" spans="2:2" x14ac:dyDescent="0.35">
      <c r="B127">
        <v>4</v>
      </c>
    </row>
    <row r="128" spans="2:2" x14ac:dyDescent="0.35">
      <c r="B128">
        <v>3</v>
      </c>
    </row>
    <row r="129" spans="1:3" x14ac:dyDescent="0.35">
      <c r="B129">
        <v>5</v>
      </c>
    </row>
    <row r="130" spans="1:3" x14ac:dyDescent="0.35">
      <c r="B130">
        <v>3</v>
      </c>
    </row>
    <row r="131" spans="1:3" x14ac:dyDescent="0.35">
      <c r="B131">
        <v>2</v>
      </c>
    </row>
    <row r="132" spans="1:3" x14ac:dyDescent="0.35">
      <c r="B132">
        <v>4</v>
      </c>
    </row>
    <row r="133" spans="1:3" x14ac:dyDescent="0.35">
      <c r="B133">
        <v>2</v>
      </c>
    </row>
    <row r="134" spans="1:3" x14ac:dyDescent="0.35">
      <c r="B134">
        <v>6</v>
      </c>
    </row>
    <row r="135" spans="1:3" x14ac:dyDescent="0.35">
      <c r="B135">
        <v>3</v>
      </c>
    </row>
    <row r="136" spans="1:3" x14ac:dyDescent="0.35">
      <c r="B136">
        <v>2</v>
      </c>
    </row>
    <row r="137" spans="1:3" x14ac:dyDescent="0.35">
      <c r="B137">
        <v>4</v>
      </c>
    </row>
    <row r="138" spans="1:3" x14ac:dyDescent="0.35">
      <c r="B138">
        <v>5</v>
      </c>
    </row>
    <row r="139" spans="1:3" x14ac:dyDescent="0.35">
      <c r="B139">
        <v>3</v>
      </c>
    </row>
    <row r="141" spans="1:3" x14ac:dyDescent="0.35">
      <c r="A141" t="s">
        <v>40</v>
      </c>
    </row>
    <row r="142" spans="1:3" x14ac:dyDescent="0.35">
      <c r="A142" t="s">
        <v>41</v>
      </c>
    </row>
    <row r="144" spans="1:3" x14ac:dyDescent="0.35">
      <c r="A144" s="2" t="s">
        <v>26</v>
      </c>
      <c r="B144" s="4" t="s">
        <v>42</v>
      </c>
      <c r="C144">
        <f>MAX(B90:B139)</f>
        <v>7</v>
      </c>
    </row>
    <row r="145" spans="1:3" x14ac:dyDescent="0.35">
      <c r="B145" s="4" t="s">
        <v>28</v>
      </c>
      <c r="C145">
        <f>MIN(B90:B139)</f>
        <v>1</v>
      </c>
    </row>
    <row r="146" spans="1:3" x14ac:dyDescent="0.35">
      <c r="B146" s="4" t="s">
        <v>26</v>
      </c>
      <c r="C146">
        <f>(C144-C145)</f>
        <v>6</v>
      </c>
    </row>
    <row r="148" spans="1:3" x14ac:dyDescent="0.35">
      <c r="A148" t="s">
        <v>43</v>
      </c>
    </row>
    <row r="150" spans="1:3" x14ac:dyDescent="0.35">
      <c r="A150" s="2" t="s">
        <v>30</v>
      </c>
      <c r="B150">
        <f>_xlfn.VAR.S(B90:B139)</f>
        <v>2.3363265306122454</v>
      </c>
    </row>
    <row r="152" spans="1:3" x14ac:dyDescent="0.35">
      <c r="A152" t="s">
        <v>44</v>
      </c>
    </row>
    <row r="154" spans="1:3" x14ac:dyDescent="0.35">
      <c r="A154" s="2" t="s">
        <v>45</v>
      </c>
      <c r="B154">
        <f>SQRT(B150)</f>
        <v>1.5285046714394579</v>
      </c>
    </row>
    <row r="156" spans="1:3" ht="15.5" x14ac:dyDescent="0.35">
      <c r="A156" s="6" t="s">
        <v>46</v>
      </c>
    </row>
    <row r="157" spans="1:3" x14ac:dyDescent="0.35"/>
    <row r="159" spans="1:3" x14ac:dyDescent="0.35">
      <c r="A159" t="s">
        <v>47</v>
      </c>
    </row>
    <row r="161" spans="1:2" x14ac:dyDescent="0.35">
      <c r="B161" s="5">
        <v>120</v>
      </c>
    </row>
    <row r="162" spans="1:2" x14ac:dyDescent="0.35">
      <c r="B162" s="5">
        <v>150</v>
      </c>
    </row>
    <row r="163" spans="1:2" x14ac:dyDescent="0.35">
      <c r="B163" s="5">
        <v>110</v>
      </c>
    </row>
    <row r="164" spans="1:2" x14ac:dyDescent="0.35">
      <c r="B164" s="5">
        <v>135</v>
      </c>
    </row>
    <row r="165" spans="1:2" x14ac:dyDescent="0.35">
      <c r="B165" s="5">
        <v>125</v>
      </c>
    </row>
    <row r="166" spans="1:2" x14ac:dyDescent="0.35">
      <c r="B166" s="5">
        <v>140</v>
      </c>
    </row>
    <row r="167" spans="1:2" x14ac:dyDescent="0.35">
      <c r="B167" s="5">
        <v>130</v>
      </c>
    </row>
    <row r="168" spans="1:2" x14ac:dyDescent="0.35">
      <c r="B168" s="5">
        <v>155</v>
      </c>
    </row>
    <row r="169" spans="1:2" x14ac:dyDescent="0.35">
      <c r="B169" s="5">
        <v>115</v>
      </c>
    </row>
    <row r="170" spans="1:2" x14ac:dyDescent="0.35">
      <c r="B170" s="5">
        <v>145</v>
      </c>
    </row>
    <row r="171" spans="1:2" x14ac:dyDescent="0.35">
      <c r="B171" s="5">
        <v>135</v>
      </c>
    </row>
    <row r="172" spans="1:2" x14ac:dyDescent="0.35">
      <c r="B172" s="5">
        <v>130</v>
      </c>
    </row>
    <row r="174" spans="1:2" x14ac:dyDescent="0.35">
      <c r="A174" t="s">
        <v>35</v>
      </c>
    </row>
    <row r="175" spans="1:2" x14ac:dyDescent="0.35">
      <c r="A175" t="s">
        <v>48</v>
      </c>
    </row>
    <row r="177" spans="1:3" x14ac:dyDescent="0.35">
      <c r="A177" s="2" t="s">
        <v>8</v>
      </c>
      <c r="B177" s="5">
        <f>AVERAGE(B161:B172)</f>
        <v>132.5</v>
      </c>
    </row>
    <row r="179" spans="1:3" x14ac:dyDescent="0.35">
      <c r="A179" s="2" t="s">
        <v>10</v>
      </c>
      <c r="B179" s="5">
        <f>MEDIAN(B161:B172)</f>
        <v>132.5</v>
      </c>
    </row>
    <row r="181" spans="1:3" x14ac:dyDescent="0.35">
      <c r="A181" s="2" t="s">
        <v>12</v>
      </c>
      <c r="B181">
        <f>MODE(B161:B172)</f>
        <v>135</v>
      </c>
    </row>
    <row r="183" spans="1:3" x14ac:dyDescent="0.35">
      <c r="A183" s="2" t="s">
        <v>30</v>
      </c>
      <c r="B183">
        <f>_xlfn.VAR.S(B161:B172)</f>
        <v>188.63636363636363</v>
      </c>
    </row>
    <row r="185" spans="1:3" x14ac:dyDescent="0.35">
      <c r="A185" s="2" t="s">
        <v>45</v>
      </c>
      <c r="B185">
        <f>SQRT(B183)</f>
        <v>13.734495390671025</v>
      </c>
    </row>
    <row r="187" spans="1:3" x14ac:dyDescent="0.35">
      <c r="A187" t="s">
        <v>49</v>
      </c>
    </row>
    <row r="189" spans="1:3" x14ac:dyDescent="0.35">
      <c r="A189" s="2" t="s">
        <v>26</v>
      </c>
      <c r="B189" s="4" t="s">
        <v>42</v>
      </c>
      <c r="C189" s="5">
        <f>MAX(B161:B172)</f>
        <v>155</v>
      </c>
    </row>
    <row r="190" spans="1:3" x14ac:dyDescent="0.35">
      <c r="B190" s="4" t="s">
        <v>28</v>
      </c>
      <c r="C190" s="5">
        <f>MIN(B161:B172)</f>
        <v>110</v>
      </c>
    </row>
    <row r="191" spans="1:3" x14ac:dyDescent="0.35">
      <c r="B191" s="4" t="s">
        <v>26</v>
      </c>
      <c r="C191" s="5">
        <f>(C189-C190)</f>
        <v>45</v>
      </c>
    </row>
    <row r="194" spans="1:2" x14ac:dyDescent="0.35">
      <c r="A194" s="3" t="s">
        <v>50</v>
      </c>
    </row>
    <row r="195" spans="1:2" x14ac:dyDescent="0.35"/>
    <row r="197" spans="1:2" x14ac:dyDescent="0.35">
      <c r="A197" t="s">
        <v>51</v>
      </c>
    </row>
    <row r="199" spans="1:2" x14ac:dyDescent="0.35">
      <c r="B199">
        <v>8</v>
      </c>
    </row>
    <row r="200" spans="1:2" x14ac:dyDescent="0.35">
      <c r="B200">
        <v>7</v>
      </c>
    </row>
    <row r="201" spans="1:2" x14ac:dyDescent="0.35">
      <c r="B201">
        <v>9</v>
      </c>
    </row>
    <row r="202" spans="1:2" x14ac:dyDescent="0.35">
      <c r="B202">
        <v>6</v>
      </c>
    </row>
    <row r="203" spans="1:2" x14ac:dyDescent="0.35">
      <c r="B203">
        <v>7</v>
      </c>
    </row>
    <row r="204" spans="1:2" x14ac:dyDescent="0.35">
      <c r="B204">
        <v>8</v>
      </c>
    </row>
    <row r="205" spans="1:2" x14ac:dyDescent="0.35">
      <c r="B205">
        <v>9</v>
      </c>
    </row>
    <row r="206" spans="1:2" x14ac:dyDescent="0.35">
      <c r="B206">
        <v>8</v>
      </c>
    </row>
    <row r="207" spans="1:2" x14ac:dyDescent="0.35">
      <c r="B207">
        <v>7</v>
      </c>
    </row>
    <row r="208" spans="1:2" x14ac:dyDescent="0.35">
      <c r="B208">
        <v>6</v>
      </c>
    </row>
    <row r="209" spans="2:2" x14ac:dyDescent="0.35">
      <c r="B209">
        <v>8</v>
      </c>
    </row>
    <row r="210" spans="2:2" x14ac:dyDescent="0.35">
      <c r="B210">
        <v>9</v>
      </c>
    </row>
    <row r="211" spans="2:2" x14ac:dyDescent="0.35">
      <c r="B211">
        <v>7</v>
      </c>
    </row>
    <row r="212" spans="2:2" x14ac:dyDescent="0.35">
      <c r="B212">
        <v>8</v>
      </c>
    </row>
    <row r="213" spans="2:2" x14ac:dyDescent="0.35">
      <c r="B213">
        <v>7</v>
      </c>
    </row>
    <row r="214" spans="2:2" x14ac:dyDescent="0.35">
      <c r="B214">
        <v>6</v>
      </c>
    </row>
    <row r="215" spans="2:2" x14ac:dyDescent="0.35">
      <c r="B215">
        <v>8</v>
      </c>
    </row>
    <row r="216" spans="2:2" x14ac:dyDescent="0.35">
      <c r="B216">
        <v>9</v>
      </c>
    </row>
    <row r="217" spans="2:2" x14ac:dyDescent="0.35">
      <c r="B217">
        <v>6</v>
      </c>
    </row>
    <row r="218" spans="2:2" x14ac:dyDescent="0.35">
      <c r="B218">
        <v>7</v>
      </c>
    </row>
    <row r="219" spans="2:2" x14ac:dyDescent="0.35">
      <c r="B219">
        <v>8</v>
      </c>
    </row>
    <row r="220" spans="2:2" x14ac:dyDescent="0.35">
      <c r="B220">
        <v>9</v>
      </c>
    </row>
    <row r="221" spans="2:2" x14ac:dyDescent="0.35">
      <c r="B221">
        <v>7</v>
      </c>
    </row>
    <row r="222" spans="2:2" x14ac:dyDescent="0.35">
      <c r="B222">
        <v>6</v>
      </c>
    </row>
    <row r="223" spans="2:2" x14ac:dyDescent="0.35">
      <c r="B223">
        <v>7</v>
      </c>
    </row>
    <row r="224" spans="2:2" x14ac:dyDescent="0.35">
      <c r="B224">
        <v>8</v>
      </c>
    </row>
    <row r="225" spans="2:2" x14ac:dyDescent="0.35">
      <c r="B225">
        <v>9</v>
      </c>
    </row>
    <row r="226" spans="2:2" x14ac:dyDescent="0.35">
      <c r="B226">
        <v>8</v>
      </c>
    </row>
    <row r="227" spans="2:2" x14ac:dyDescent="0.35">
      <c r="B227">
        <v>7</v>
      </c>
    </row>
    <row r="228" spans="2:2" x14ac:dyDescent="0.35">
      <c r="B228">
        <v>6</v>
      </c>
    </row>
    <row r="229" spans="2:2" x14ac:dyDescent="0.35">
      <c r="B229">
        <v>9</v>
      </c>
    </row>
    <row r="230" spans="2:2" x14ac:dyDescent="0.35">
      <c r="B230">
        <v>8</v>
      </c>
    </row>
    <row r="231" spans="2:2" x14ac:dyDescent="0.35">
      <c r="B231">
        <v>7</v>
      </c>
    </row>
    <row r="232" spans="2:2" x14ac:dyDescent="0.35">
      <c r="B232">
        <v>6</v>
      </c>
    </row>
    <row r="233" spans="2:2" x14ac:dyDescent="0.35">
      <c r="B233">
        <v>8</v>
      </c>
    </row>
    <row r="234" spans="2:2" x14ac:dyDescent="0.35">
      <c r="B234">
        <v>9</v>
      </c>
    </row>
    <row r="235" spans="2:2" x14ac:dyDescent="0.35">
      <c r="B235">
        <v>7</v>
      </c>
    </row>
    <row r="236" spans="2:2" x14ac:dyDescent="0.35">
      <c r="B236">
        <v>8</v>
      </c>
    </row>
    <row r="237" spans="2:2" x14ac:dyDescent="0.35">
      <c r="B237">
        <v>7</v>
      </c>
    </row>
    <row r="238" spans="2:2" x14ac:dyDescent="0.35">
      <c r="B238">
        <v>6</v>
      </c>
    </row>
    <row r="239" spans="2:2" x14ac:dyDescent="0.35">
      <c r="B239">
        <v>9</v>
      </c>
    </row>
    <row r="240" spans="2:2" x14ac:dyDescent="0.35">
      <c r="B240">
        <v>8</v>
      </c>
    </row>
    <row r="241" spans="1:2" x14ac:dyDescent="0.35">
      <c r="B241">
        <v>7</v>
      </c>
    </row>
    <row r="242" spans="1:2" x14ac:dyDescent="0.35">
      <c r="B242">
        <v>6</v>
      </c>
    </row>
    <row r="243" spans="1:2" x14ac:dyDescent="0.35">
      <c r="B243">
        <v>7</v>
      </c>
    </row>
    <row r="244" spans="1:2" x14ac:dyDescent="0.35">
      <c r="B244">
        <v>8</v>
      </c>
    </row>
    <row r="245" spans="1:2" x14ac:dyDescent="0.35">
      <c r="B245">
        <v>9</v>
      </c>
    </row>
    <row r="246" spans="1:2" x14ac:dyDescent="0.35">
      <c r="B246">
        <v>8</v>
      </c>
    </row>
    <row r="247" spans="1:2" x14ac:dyDescent="0.35">
      <c r="B247">
        <v>7</v>
      </c>
    </row>
    <row r="248" spans="1:2" x14ac:dyDescent="0.35">
      <c r="B248">
        <v>6</v>
      </c>
    </row>
    <row r="250" spans="1:2" x14ac:dyDescent="0.35">
      <c r="A250" t="s">
        <v>35</v>
      </c>
    </row>
    <row r="251" spans="1:2" x14ac:dyDescent="0.35">
      <c r="A251" t="s">
        <v>52</v>
      </c>
    </row>
    <row r="253" spans="1:2" x14ac:dyDescent="0.35">
      <c r="A253" s="4" t="s">
        <v>8</v>
      </c>
      <c r="B253">
        <f>AVERAGE(B199:B248)</f>
        <v>7.5</v>
      </c>
    </row>
    <row r="255" spans="1:2" x14ac:dyDescent="0.35">
      <c r="A255" t="s">
        <v>53</v>
      </c>
    </row>
    <row r="257" spans="1:2" x14ac:dyDescent="0.35">
      <c r="A257" s="2" t="s">
        <v>30</v>
      </c>
      <c r="B257">
        <f>_xlfn.VAR.S(B199:B248)</f>
        <v>1.0714285714285714</v>
      </c>
    </row>
    <row r="258" spans="1:2" ht="15.5" x14ac:dyDescent="0.35">
      <c r="A258" s="1"/>
    </row>
    <row r="259" spans="1:2" ht="15.5" x14ac:dyDescent="0.35">
      <c r="A259" s="1" t="s">
        <v>45</v>
      </c>
      <c r="B259">
        <f>_xlfn.STDEV.S(B199:B248)</f>
        <v>1.0350983390135313</v>
      </c>
    </row>
    <row r="261" spans="1:2" ht="15.5" x14ac:dyDescent="0.35">
      <c r="A261" s="6" t="s">
        <v>54</v>
      </c>
    </row>
    <row r="262" spans="1:2" x14ac:dyDescent="0.35"/>
    <row r="264" spans="1:2" x14ac:dyDescent="0.35">
      <c r="A264" t="s">
        <v>55</v>
      </c>
    </row>
    <row r="266" spans="1:2" x14ac:dyDescent="0.35">
      <c r="B266">
        <v>10</v>
      </c>
    </row>
    <row r="267" spans="1:2" x14ac:dyDescent="0.35">
      <c r="B267">
        <v>15</v>
      </c>
    </row>
    <row r="268" spans="1:2" x14ac:dyDescent="0.35">
      <c r="B268">
        <v>12</v>
      </c>
    </row>
    <row r="269" spans="1:2" x14ac:dyDescent="0.35">
      <c r="B269">
        <v>18</v>
      </c>
    </row>
    <row r="270" spans="1:2" x14ac:dyDescent="0.35">
      <c r="B270">
        <v>20</v>
      </c>
    </row>
    <row r="271" spans="1:2" x14ac:dyDescent="0.35">
      <c r="B271">
        <v>25</v>
      </c>
    </row>
    <row r="272" spans="1:2" x14ac:dyDescent="0.35">
      <c r="B272">
        <v>8</v>
      </c>
    </row>
    <row r="273" spans="2:2" x14ac:dyDescent="0.35">
      <c r="B273">
        <v>14</v>
      </c>
    </row>
    <row r="274" spans="2:2" x14ac:dyDescent="0.35">
      <c r="B274">
        <v>16</v>
      </c>
    </row>
    <row r="275" spans="2:2" x14ac:dyDescent="0.35">
      <c r="B275">
        <v>22</v>
      </c>
    </row>
    <row r="276" spans="2:2" x14ac:dyDescent="0.35">
      <c r="B276">
        <v>9</v>
      </c>
    </row>
    <row r="277" spans="2:2" x14ac:dyDescent="0.35">
      <c r="B277">
        <v>17</v>
      </c>
    </row>
    <row r="278" spans="2:2" x14ac:dyDescent="0.35">
      <c r="B278">
        <v>11</v>
      </c>
    </row>
    <row r="279" spans="2:2" x14ac:dyDescent="0.35">
      <c r="B279">
        <v>13</v>
      </c>
    </row>
    <row r="280" spans="2:2" x14ac:dyDescent="0.35">
      <c r="B280">
        <v>19</v>
      </c>
    </row>
    <row r="281" spans="2:2" x14ac:dyDescent="0.35">
      <c r="B281">
        <v>23</v>
      </c>
    </row>
    <row r="282" spans="2:2" x14ac:dyDescent="0.35">
      <c r="B282">
        <v>21</v>
      </c>
    </row>
    <row r="283" spans="2:2" x14ac:dyDescent="0.35">
      <c r="B283">
        <v>16</v>
      </c>
    </row>
    <row r="284" spans="2:2" x14ac:dyDescent="0.35">
      <c r="B284">
        <v>24</v>
      </c>
    </row>
    <row r="285" spans="2:2" x14ac:dyDescent="0.35">
      <c r="B285">
        <v>27</v>
      </c>
    </row>
    <row r="286" spans="2:2" x14ac:dyDescent="0.35">
      <c r="B286">
        <v>13</v>
      </c>
    </row>
    <row r="287" spans="2:2" x14ac:dyDescent="0.35">
      <c r="B287">
        <v>10</v>
      </c>
    </row>
    <row r="288" spans="2:2" x14ac:dyDescent="0.35">
      <c r="B288">
        <v>18</v>
      </c>
    </row>
    <row r="289" spans="2:2" x14ac:dyDescent="0.35">
      <c r="B289">
        <v>16</v>
      </c>
    </row>
    <row r="290" spans="2:2" x14ac:dyDescent="0.35">
      <c r="B290">
        <v>12</v>
      </c>
    </row>
    <row r="291" spans="2:2" x14ac:dyDescent="0.35">
      <c r="B291">
        <v>14</v>
      </c>
    </row>
    <row r="292" spans="2:2" x14ac:dyDescent="0.35">
      <c r="B292">
        <v>19</v>
      </c>
    </row>
    <row r="293" spans="2:2" x14ac:dyDescent="0.35">
      <c r="B293">
        <v>21</v>
      </c>
    </row>
    <row r="294" spans="2:2" x14ac:dyDescent="0.35">
      <c r="B294">
        <v>11</v>
      </c>
    </row>
    <row r="295" spans="2:2" x14ac:dyDescent="0.35">
      <c r="B295">
        <v>17</v>
      </c>
    </row>
    <row r="296" spans="2:2" x14ac:dyDescent="0.35">
      <c r="B296">
        <v>15</v>
      </c>
    </row>
    <row r="297" spans="2:2" x14ac:dyDescent="0.35">
      <c r="B297">
        <v>20</v>
      </c>
    </row>
    <row r="298" spans="2:2" x14ac:dyDescent="0.35">
      <c r="B298">
        <v>26</v>
      </c>
    </row>
    <row r="299" spans="2:2" x14ac:dyDescent="0.35">
      <c r="B299">
        <v>13</v>
      </c>
    </row>
    <row r="300" spans="2:2" x14ac:dyDescent="0.35">
      <c r="B300">
        <v>12</v>
      </c>
    </row>
    <row r="301" spans="2:2" x14ac:dyDescent="0.35">
      <c r="B301">
        <v>14</v>
      </c>
    </row>
    <row r="302" spans="2:2" x14ac:dyDescent="0.35">
      <c r="B302">
        <v>22</v>
      </c>
    </row>
    <row r="303" spans="2:2" x14ac:dyDescent="0.35">
      <c r="B303">
        <v>19</v>
      </c>
    </row>
    <row r="304" spans="2:2" x14ac:dyDescent="0.35">
      <c r="B304">
        <v>16</v>
      </c>
    </row>
    <row r="305" spans="2:2" x14ac:dyDescent="0.35">
      <c r="B305">
        <v>11</v>
      </c>
    </row>
    <row r="306" spans="2:2" x14ac:dyDescent="0.35">
      <c r="B306">
        <v>25</v>
      </c>
    </row>
    <row r="307" spans="2:2" x14ac:dyDescent="0.35">
      <c r="B307">
        <v>18</v>
      </c>
    </row>
    <row r="308" spans="2:2" x14ac:dyDescent="0.35">
      <c r="B308">
        <v>16</v>
      </c>
    </row>
    <row r="309" spans="2:2" x14ac:dyDescent="0.35">
      <c r="B309">
        <v>13</v>
      </c>
    </row>
    <row r="310" spans="2:2" x14ac:dyDescent="0.35">
      <c r="B310">
        <v>21</v>
      </c>
    </row>
    <row r="311" spans="2:2" x14ac:dyDescent="0.35">
      <c r="B311">
        <v>20</v>
      </c>
    </row>
    <row r="312" spans="2:2" x14ac:dyDescent="0.35">
      <c r="B312">
        <v>15</v>
      </c>
    </row>
    <row r="313" spans="2:2" x14ac:dyDescent="0.35">
      <c r="B313">
        <v>12</v>
      </c>
    </row>
    <row r="314" spans="2:2" x14ac:dyDescent="0.35">
      <c r="B314">
        <v>19</v>
      </c>
    </row>
    <row r="315" spans="2:2" x14ac:dyDescent="0.35">
      <c r="B315">
        <v>17</v>
      </c>
    </row>
    <row r="316" spans="2:2" x14ac:dyDescent="0.35">
      <c r="B316">
        <v>14</v>
      </c>
    </row>
    <row r="317" spans="2:2" x14ac:dyDescent="0.35">
      <c r="B317">
        <v>16</v>
      </c>
    </row>
    <row r="318" spans="2:2" x14ac:dyDescent="0.35">
      <c r="B318">
        <v>23</v>
      </c>
    </row>
    <row r="319" spans="2:2" x14ac:dyDescent="0.35">
      <c r="B319">
        <v>18</v>
      </c>
    </row>
    <row r="320" spans="2:2" x14ac:dyDescent="0.35">
      <c r="B320">
        <v>15</v>
      </c>
    </row>
    <row r="321" spans="2:2" x14ac:dyDescent="0.35">
      <c r="B321">
        <v>11</v>
      </c>
    </row>
    <row r="322" spans="2:2" x14ac:dyDescent="0.35">
      <c r="B322">
        <v>19</v>
      </c>
    </row>
    <row r="323" spans="2:2" x14ac:dyDescent="0.35">
      <c r="B323">
        <v>22</v>
      </c>
    </row>
    <row r="324" spans="2:2" x14ac:dyDescent="0.35">
      <c r="B324">
        <v>17</v>
      </c>
    </row>
    <row r="325" spans="2:2" x14ac:dyDescent="0.35">
      <c r="B325">
        <v>12</v>
      </c>
    </row>
    <row r="326" spans="2:2" x14ac:dyDescent="0.35">
      <c r="B326">
        <v>16</v>
      </c>
    </row>
    <row r="327" spans="2:2" x14ac:dyDescent="0.35">
      <c r="B327">
        <v>14</v>
      </c>
    </row>
    <row r="328" spans="2:2" x14ac:dyDescent="0.35">
      <c r="B328">
        <v>18</v>
      </c>
    </row>
    <row r="329" spans="2:2" x14ac:dyDescent="0.35">
      <c r="B329">
        <v>20</v>
      </c>
    </row>
    <row r="330" spans="2:2" x14ac:dyDescent="0.35">
      <c r="B330">
        <v>25</v>
      </c>
    </row>
    <row r="331" spans="2:2" x14ac:dyDescent="0.35">
      <c r="B331">
        <v>13</v>
      </c>
    </row>
    <row r="332" spans="2:2" x14ac:dyDescent="0.35">
      <c r="B332">
        <v>11</v>
      </c>
    </row>
    <row r="333" spans="2:2" x14ac:dyDescent="0.35">
      <c r="B333">
        <v>22</v>
      </c>
    </row>
    <row r="334" spans="2:2" x14ac:dyDescent="0.35">
      <c r="B334">
        <v>19</v>
      </c>
    </row>
    <row r="335" spans="2:2" x14ac:dyDescent="0.35">
      <c r="B335">
        <v>17</v>
      </c>
    </row>
    <row r="336" spans="2:2" x14ac:dyDescent="0.35">
      <c r="B336">
        <v>15</v>
      </c>
    </row>
    <row r="337" spans="2:2" x14ac:dyDescent="0.35">
      <c r="B337">
        <v>16</v>
      </c>
    </row>
    <row r="338" spans="2:2" x14ac:dyDescent="0.35">
      <c r="B338">
        <v>13</v>
      </c>
    </row>
    <row r="339" spans="2:2" x14ac:dyDescent="0.35">
      <c r="B339">
        <v>14</v>
      </c>
    </row>
    <row r="340" spans="2:2" x14ac:dyDescent="0.35">
      <c r="B340">
        <v>18</v>
      </c>
    </row>
    <row r="341" spans="2:2" x14ac:dyDescent="0.35">
      <c r="B341">
        <v>20</v>
      </c>
    </row>
    <row r="342" spans="2:2" x14ac:dyDescent="0.35">
      <c r="B342">
        <v>19</v>
      </c>
    </row>
    <row r="343" spans="2:2" x14ac:dyDescent="0.35">
      <c r="B343">
        <v>21</v>
      </c>
    </row>
    <row r="344" spans="2:2" x14ac:dyDescent="0.35">
      <c r="B344">
        <v>17</v>
      </c>
    </row>
    <row r="345" spans="2:2" x14ac:dyDescent="0.35">
      <c r="B345">
        <v>12</v>
      </c>
    </row>
    <row r="346" spans="2:2" x14ac:dyDescent="0.35">
      <c r="B346">
        <v>15</v>
      </c>
    </row>
    <row r="347" spans="2:2" x14ac:dyDescent="0.35">
      <c r="B347">
        <v>13</v>
      </c>
    </row>
    <row r="348" spans="2:2" x14ac:dyDescent="0.35">
      <c r="B348">
        <v>16</v>
      </c>
    </row>
    <row r="349" spans="2:2" x14ac:dyDescent="0.35">
      <c r="B349">
        <v>14</v>
      </c>
    </row>
    <row r="350" spans="2:2" x14ac:dyDescent="0.35">
      <c r="B350">
        <v>22</v>
      </c>
    </row>
    <row r="351" spans="2:2" x14ac:dyDescent="0.35">
      <c r="B351">
        <v>21</v>
      </c>
    </row>
    <row r="352" spans="2:2" x14ac:dyDescent="0.35">
      <c r="B352">
        <v>19</v>
      </c>
    </row>
    <row r="353" spans="1:2" x14ac:dyDescent="0.35">
      <c r="B353">
        <v>18</v>
      </c>
    </row>
    <row r="354" spans="1:2" x14ac:dyDescent="0.35">
      <c r="B354">
        <v>16</v>
      </c>
    </row>
    <row r="355" spans="1:2" x14ac:dyDescent="0.35">
      <c r="B355">
        <v>11</v>
      </c>
    </row>
    <row r="356" spans="1:2" x14ac:dyDescent="0.35">
      <c r="B356">
        <v>17</v>
      </c>
    </row>
    <row r="357" spans="1:2" x14ac:dyDescent="0.35">
      <c r="B357">
        <v>14</v>
      </c>
    </row>
    <row r="358" spans="1:2" x14ac:dyDescent="0.35">
      <c r="B358">
        <v>12</v>
      </c>
    </row>
    <row r="359" spans="1:2" x14ac:dyDescent="0.35">
      <c r="B359">
        <v>20</v>
      </c>
    </row>
    <row r="360" spans="1:2" x14ac:dyDescent="0.35">
      <c r="B360">
        <v>23</v>
      </c>
    </row>
    <row r="361" spans="1:2" x14ac:dyDescent="0.35">
      <c r="B361">
        <v>19</v>
      </c>
    </row>
    <row r="362" spans="1:2" x14ac:dyDescent="0.35">
      <c r="B362">
        <v>15</v>
      </c>
    </row>
    <row r="363" spans="1:2" x14ac:dyDescent="0.35">
      <c r="B363">
        <v>16</v>
      </c>
    </row>
    <row r="364" spans="1:2" x14ac:dyDescent="0.35">
      <c r="B364">
        <v>13</v>
      </c>
    </row>
    <row r="365" spans="1:2" x14ac:dyDescent="0.35">
      <c r="B365">
        <v>18</v>
      </c>
    </row>
    <row r="367" spans="1:2" x14ac:dyDescent="0.35">
      <c r="A367" t="s">
        <v>35</v>
      </c>
    </row>
    <row r="368" spans="1:2" x14ac:dyDescent="0.35">
      <c r="A368" t="s">
        <v>56</v>
      </c>
    </row>
    <row r="370" spans="1:2" x14ac:dyDescent="0.35">
      <c r="A370" s="4" t="s">
        <v>8</v>
      </c>
      <c r="B370">
        <f>AVERAGE(B266:B365)</f>
        <v>16.739999999999998</v>
      </c>
    </row>
    <row r="371" spans="1:2" x14ac:dyDescent="0.35">
      <c r="A371" s="4"/>
    </row>
    <row r="372" spans="1:2" x14ac:dyDescent="0.35">
      <c r="A372" s="4" t="s">
        <v>10</v>
      </c>
      <c r="B372">
        <f>MEDIAN(B266:B365)</f>
        <v>16</v>
      </c>
    </row>
    <row r="373" spans="1:2" x14ac:dyDescent="0.35">
      <c r="A373" s="4"/>
    </row>
    <row r="374" spans="1:2" x14ac:dyDescent="0.35">
      <c r="A374" s="4" t="s">
        <v>12</v>
      </c>
      <c r="B374">
        <f>MODE(B266:B365)</f>
        <v>16</v>
      </c>
    </row>
    <row r="376" spans="1:2" x14ac:dyDescent="0.35">
      <c r="A376" t="s">
        <v>57</v>
      </c>
    </row>
    <row r="378" spans="1:2" x14ac:dyDescent="0.35">
      <c r="A378" s="2" t="s">
        <v>26</v>
      </c>
      <c r="B378">
        <f>_xlfn.VAR.S(B266:B365)</f>
        <v>17.164040404040421</v>
      </c>
    </row>
    <row r="380" spans="1:2" x14ac:dyDescent="0.35">
      <c r="A380" t="s">
        <v>58</v>
      </c>
    </row>
    <row r="382" spans="1:2" ht="15.5" x14ac:dyDescent="0.35">
      <c r="A382" s="1" t="s">
        <v>45</v>
      </c>
      <c r="B382">
        <f>SQRT(B378)</f>
        <v>4.1429506881014673</v>
      </c>
    </row>
    <row r="384" spans="1:2" ht="15.5" x14ac:dyDescent="0.35">
      <c r="A384" s="6" t="s">
        <v>59</v>
      </c>
    </row>
    <row r="385" spans="1:2" x14ac:dyDescent="0.35"/>
    <row r="387" spans="1:2" x14ac:dyDescent="0.35">
      <c r="A387" t="s">
        <v>14</v>
      </c>
    </row>
    <row r="388" spans="1:2" x14ac:dyDescent="0.35">
      <c r="A388" t="s">
        <v>60</v>
      </c>
    </row>
    <row r="390" spans="1:2" x14ac:dyDescent="0.35">
      <c r="B390">
        <v>30</v>
      </c>
    </row>
    <row r="391" spans="1:2" x14ac:dyDescent="0.35">
      <c r="B391">
        <v>32</v>
      </c>
    </row>
    <row r="392" spans="1:2" x14ac:dyDescent="0.35">
      <c r="B392">
        <v>33</v>
      </c>
    </row>
    <row r="393" spans="1:2" x14ac:dyDescent="0.35">
      <c r="B393">
        <v>28</v>
      </c>
    </row>
    <row r="394" spans="1:2" x14ac:dyDescent="0.35">
      <c r="B394">
        <v>31</v>
      </c>
    </row>
    <row r="395" spans="1:2" x14ac:dyDescent="0.35">
      <c r="B395">
        <v>30</v>
      </c>
    </row>
    <row r="396" spans="1:2" x14ac:dyDescent="0.35">
      <c r="B396">
        <v>29</v>
      </c>
    </row>
    <row r="397" spans="1:2" x14ac:dyDescent="0.35">
      <c r="B397">
        <v>30</v>
      </c>
    </row>
    <row r="398" spans="1:2" x14ac:dyDescent="0.35">
      <c r="B398">
        <v>32</v>
      </c>
    </row>
    <row r="399" spans="1:2" x14ac:dyDescent="0.35">
      <c r="B399">
        <v>31</v>
      </c>
    </row>
    <row r="400" spans="1:2" x14ac:dyDescent="0.35">
      <c r="B400">
        <v>25</v>
      </c>
    </row>
    <row r="401" spans="2:2" x14ac:dyDescent="0.35">
      <c r="B401">
        <v>27</v>
      </c>
    </row>
    <row r="402" spans="2:2" x14ac:dyDescent="0.35">
      <c r="B402">
        <v>26</v>
      </c>
    </row>
    <row r="403" spans="2:2" x14ac:dyDescent="0.35">
      <c r="B403">
        <v>23</v>
      </c>
    </row>
    <row r="404" spans="2:2" x14ac:dyDescent="0.35">
      <c r="B404">
        <v>28</v>
      </c>
    </row>
    <row r="405" spans="2:2" x14ac:dyDescent="0.35">
      <c r="B405">
        <v>24</v>
      </c>
    </row>
    <row r="406" spans="2:2" x14ac:dyDescent="0.35">
      <c r="B406">
        <v>26</v>
      </c>
    </row>
    <row r="407" spans="2:2" x14ac:dyDescent="0.35">
      <c r="B407">
        <v>25</v>
      </c>
    </row>
    <row r="408" spans="2:2" x14ac:dyDescent="0.35">
      <c r="B408">
        <v>27</v>
      </c>
    </row>
    <row r="409" spans="2:2" x14ac:dyDescent="0.35">
      <c r="B409">
        <v>28</v>
      </c>
    </row>
    <row r="410" spans="2:2" x14ac:dyDescent="0.35">
      <c r="B410">
        <v>22</v>
      </c>
    </row>
    <row r="411" spans="2:2" x14ac:dyDescent="0.35">
      <c r="B411">
        <v>23</v>
      </c>
    </row>
    <row r="412" spans="2:2" x14ac:dyDescent="0.35">
      <c r="B412">
        <v>20</v>
      </c>
    </row>
    <row r="413" spans="2:2" x14ac:dyDescent="0.35">
      <c r="B413">
        <v>25</v>
      </c>
    </row>
    <row r="414" spans="2:2" x14ac:dyDescent="0.35">
      <c r="B414">
        <v>21</v>
      </c>
    </row>
    <row r="415" spans="2:2" x14ac:dyDescent="0.35">
      <c r="B415">
        <v>24</v>
      </c>
    </row>
    <row r="416" spans="2:2" x14ac:dyDescent="0.35">
      <c r="B416">
        <v>23</v>
      </c>
    </row>
    <row r="417" spans="2:2" x14ac:dyDescent="0.35">
      <c r="B417">
        <v>22</v>
      </c>
    </row>
    <row r="418" spans="2:2" x14ac:dyDescent="0.35">
      <c r="B418">
        <v>25</v>
      </c>
    </row>
    <row r="419" spans="2:2" x14ac:dyDescent="0.35">
      <c r="B419">
        <v>24</v>
      </c>
    </row>
    <row r="420" spans="2:2" x14ac:dyDescent="0.35">
      <c r="B420">
        <v>18</v>
      </c>
    </row>
    <row r="421" spans="2:2" x14ac:dyDescent="0.35">
      <c r="B421">
        <v>17</v>
      </c>
    </row>
    <row r="422" spans="2:2" x14ac:dyDescent="0.35">
      <c r="B422">
        <v>19</v>
      </c>
    </row>
    <row r="423" spans="2:2" x14ac:dyDescent="0.35">
      <c r="B423">
        <v>20</v>
      </c>
    </row>
    <row r="424" spans="2:2" x14ac:dyDescent="0.35">
      <c r="B424">
        <v>21</v>
      </c>
    </row>
    <row r="425" spans="2:2" x14ac:dyDescent="0.35">
      <c r="B425">
        <v>18</v>
      </c>
    </row>
    <row r="426" spans="2:2" x14ac:dyDescent="0.35">
      <c r="B426">
        <v>19</v>
      </c>
    </row>
    <row r="427" spans="2:2" x14ac:dyDescent="0.35">
      <c r="B427">
        <v>17</v>
      </c>
    </row>
    <row r="428" spans="2:2" x14ac:dyDescent="0.35">
      <c r="B428">
        <v>20</v>
      </c>
    </row>
    <row r="429" spans="2:2" x14ac:dyDescent="0.35">
      <c r="B429">
        <v>19</v>
      </c>
    </row>
    <row r="430" spans="2:2" x14ac:dyDescent="0.35">
      <c r="B430">
        <v>35</v>
      </c>
    </row>
    <row r="431" spans="2:2" x14ac:dyDescent="0.35">
      <c r="B431">
        <v>36</v>
      </c>
    </row>
    <row r="432" spans="2:2" x14ac:dyDescent="0.35">
      <c r="B432">
        <v>34</v>
      </c>
    </row>
    <row r="433" spans="1:2" x14ac:dyDescent="0.35">
      <c r="B433">
        <v>35</v>
      </c>
    </row>
    <row r="434" spans="1:2" x14ac:dyDescent="0.35">
      <c r="B434">
        <v>33</v>
      </c>
    </row>
    <row r="435" spans="1:2" x14ac:dyDescent="0.35">
      <c r="B435">
        <v>34</v>
      </c>
    </row>
    <row r="436" spans="1:2" x14ac:dyDescent="0.35">
      <c r="B436">
        <v>32</v>
      </c>
    </row>
    <row r="437" spans="1:2" x14ac:dyDescent="0.35">
      <c r="B437">
        <v>33</v>
      </c>
    </row>
    <row r="438" spans="1:2" x14ac:dyDescent="0.35">
      <c r="B438">
        <v>36</v>
      </c>
    </row>
    <row r="439" spans="1:2" x14ac:dyDescent="0.35">
      <c r="B439">
        <v>34</v>
      </c>
    </row>
    <row r="441" spans="1:2" x14ac:dyDescent="0.35">
      <c r="A441" t="s">
        <v>35</v>
      </c>
    </row>
    <row r="442" spans="1:2" x14ac:dyDescent="0.35">
      <c r="A442" t="s">
        <v>61</v>
      </c>
    </row>
    <row r="444" spans="1:2" x14ac:dyDescent="0.35">
      <c r="A444" s="4" t="s">
        <v>8</v>
      </c>
      <c r="B444">
        <f>AVERAGE(B390:B439)</f>
        <v>26.48</v>
      </c>
    </row>
    <row r="445" spans="1:2" x14ac:dyDescent="0.35">
      <c r="A445" s="4"/>
    </row>
    <row r="446" spans="1:2" x14ac:dyDescent="0.35">
      <c r="A446" s="4" t="s">
        <v>10</v>
      </c>
      <c r="B446">
        <f>MEDIAN(B390:B439)</f>
        <v>26</v>
      </c>
    </row>
    <row r="447" spans="1:2" x14ac:dyDescent="0.35">
      <c r="A447" s="4"/>
    </row>
    <row r="448" spans="1:2" x14ac:dyDescent="0.35">
      <c r="A448" s="4" t="s">
        <v>12</v>
      </c>
      <c r="B448">
        <f>MODE(B390:B439)</f>
        <v>25</v>
      </c>
    </row>
    <row r="450" spans="1:2" x14ac:dyDescent="0.35">
      <c r="A450" t="s">
        <v>62</v>
      </c>
    </row>
    <row r="452" spans="1:2" x14ac:dyDescent="0.35">
      <c r="A452" s="2" t="s">
        <v>26</v>
      </c>
      <c r="B452">
        <f>_xlfn.VAR.S(B390:B439)</f>
        <v>32.417959183673531</v>
      </c>
    </row>
    <row r="454" spans="1:2" x14ac:dyDescent="0.35">
      <c r="A454" t="s">
        <v>63</v>
      </c>
    </row>
    <row r="456" spans="1:2" x14ac:dyDescent="0.35">
      <c r="A456" s="2" t="s">
        <v>30</v>
      </c>
      <c r="B456">
        <f>_xlfn.VAR.S(B390:B439)</f>
        <v>32.417959183673531</v>
      </c>
    </row>
    <row r="459" spans="1:2" ht="15.5" x14ac:dyDescent="0.35">
      <c r="A459" s="1" t="s">
        <v>64</v>
      </c>
    </row>
    <row r="460" spans="1:2" x14ac:dyDescent="0.35">
      <c r="A460" s="2"/>
    </row>
    <row r="462" spans="1:2" x14ac:dyDescent="0.35">
      <c r="A462" t="s">
        <v>14</v>
      </c>
    </row>
    <row r="463" spans="1:2" x14ac:dyDescent="0.35">
      <c r="A463" t="s">
        <v>65</v>
      </c>
    </row>
    <row r="465" spans="1:5" x14ac:dyDescent="0.35">
      <c r="A465">
        <v>28</v>
      </c>
      <c r="C465" t="s">
        <v>66</v>
      </c>
    </row>
    <row r="466" spans="1:5" x14ac:dyDescent="0.35">
      <c r="A466">
        <v>32</v>
      </c>
      <c r="C466" cm="1">
        <f t="array" ref="C466:C484">_xlfn.UNIQUE(A465:A564)</f>
        <v>28</v>
      </c>
      <c r="E466">
        <f>COUNTIF(A465:A564,C466)</f>
        <v>5</v>
      </c>
    </row>
    <row r="467" spans="1:5" x14ac:dyDescent="0.35">
      <c r="A467">
        <v>35</v>
      </c>
      <c r="C467">
        <v>32</v>
      </c>
      <c r="E467">
        <f t="shared" ref="E467:E469" si="0">COUNTIF(A466:A565,C467)</f>
        <v>5</v>
      </c>
    </row>
    <row r="468" spans="1:5" x14ac:dyDescent="0.35">
      <c r="A468">
        <v>40</v>
      </c>
      <c r="C468">
        <v>35</v>
      </c>
      <c r="E468">
        <f t="shared" si="0"/>
        <v>9</v>
      </c>
    </row>
    <row r="469" spans="1:5" x14ac:dyDescent="0.35">
      <c r="A469">
        <v>42</v>
      </c>
      <c r="C469">
        <v>40</v>
      </c>
      <c r="E469">
        <f t="shared" si="0"/>
        <v>6</v>
      </c>
    </row>
    <row r="470" spans="1:5" x14ac:dyDescent="0.35">
      <c r="A470">
        <v>28</v>
      </c>
      <c r="C470">
        <v>42</v>
      </c>
      <c r="E470">
        <f t="shared" ref="E470:E484" si="1">COUNTIF(A469:A573,C470)</f>
        <v>2</v>
      </c>
    </row>
    <row r="471" spans="1:5" x14ac:dyDescent="0.35">
      <c r="A471">
        <v>33</v>
      </c>
      <c r="C471">
        <v>33</v>
      </c>
      <c r="E471">
        <f t="shared" si="1"/>
        <v>7</v>
      </c>
    </row>
    <row r="472" spans="1:5" x14ac:dyDescent="0.35">
      <c r="A472">
        <v>38</v>
      </c>
      <c r="C472">
        <v>38</v>
      </c>
      <c r="E472">
        <f t="shared" si="1"/>
        <v>6</v>
      </c>
    </row>
    <row r="473" spans="1:5" x14ac:dyDescent="0.35">
      <c r="A473">
        <v>30</v>
      </c>
      <c r="C473">
        <v>30</v>
      </c>
      <c r="E473">
        <f t="shared" si="1"/>
        <v>6</v>
      </c>
    </row>
    <row r="474" spans="1:5" x14ac:dyDescent="0.35">
      <c r="A474">
        <v>41</v>
      </c>
      <c r="C474">
        <v>41</v>
      </c>
      <c r="E474">
        <f t="shared" si="1"/>
        <v>4</v>
      </c>
    </row>
    <row r="475" spans="1:5" x14ac:dyDescent="0.35">
      <c r="A475">
        <v>37</v>
      </c>
      <c r="C475">
        <v>37</v>
      </c>
      <c r="E475">
        <f t="shared" si="1"/>
        <v>5</v>
      </c>
    </row>
    <row r="476" spans="1:5" x14ac:dyDescent="0.35">
      <c r="A476">
        <v>31</v>
      </c>
      <c r="C476">
        <v>31</v>
      </c>
      <c r="E476">
        <f t="shared" si="1"/>
        <v>10</v>
      </c>
    </row>
    <row r="477" spans="1:5" x14ac:dyDescent="0.35">
      <c r="A477">
        <v>34</v>
      </c>
      <c r="C477">
        <v>34</v>
      </c>
      <c r="E477">
        <f t="shared" si="1"/>
        <v>3</v>
      </c>
    </row>
    <row r="478" spans="1:5" x14ac:dyDescent="0.35">
      <c r="A478">
        <v>29</v>
      </c>
      <c r="C478">
        <v>29</v>
      </c>
      <c r="E478">
        <f t="shared" si="1"/>
        <v>7</v>
      </c>
    </row>
    <row r="479" spans="1:5" x14ac:dyDescent="0.35">
      <c r="A479">
        <v>36</v>
      </c>
      <c r="C479">
        <v>36</v>
      </c>
      <c r="E479">
        <f t="shared" si="1"/>
        <v>7</v>
      </c>
    </row>
    <row r="480" spans="1:5" x14ac:dyDescent="0.35">
      <c r="A480">
        <v>43</v>
      </c>
      <c r="C480">
        <v>43</v>
      </c>
      <c r="E480">
        <f t="shared" si="1"/>
        <v>3</v>
      </c>
    </row>
    <row r="481" spans="1:5" x14ac:dyDescent="0.35">
      <c r="A481">
        <v>39</v>
      </c>
      <c r="C481">
        <v>39</v>
      </c>
      <c r="E481">
        <f t="shared" si="1"/>
        <v>7</v>
      </c>
    </row>
    <row r="482" spans="1:5" x14ac:dyDescent="0.35">
      <c r="A482">
        <v>27</v>
      </c>
      <c r="C482">
        <v>27</v>
      </c>
      <c r="E482">
        <f t="shared" si="1"/>
        <v>3</v>
      </c>
    </row>
    <row r="483" spans="1:5" x14ac:dyDescent="0.35">
      <c r="A483">
        <v>35</v>
      </c>
      <c r="C483">
        <v>45</v>
      </c>
      <c r="E483">
        <f t="shared" si="1"/>
        <v>2</v>
      </c>
    </row>
    <row r="484" spans="1:5" x14ac:dyDescent="0.35">
      <c r="A484">
        <v>31</v>
      </c>
      <c r="C484">
        <v>44</v>
      </c>
      <c r="E484">
        <f t="shared" si="1"/>
        <v>3</v>
      </c>
    </row>
    <row r="485" spans="1:5" x14ac:dyDescent="0.35">
      <c r="A485">
        <v>39</v>
      </c>
    </row>
    <row r="486" spans="1:5" x14ac:dyDescent="0.35">
      <c r="A486">
        <v>45</v>
      </c>
    </row>
    <row r="487" spans="1:5" x14ac:dyDescent="0.35">
      <c r="A487">
        <v>29</v>
      </c>
    </row>
    <row r="488" spans="1:5" x14ac:dyDescent="0.35">
      <c r="A488">
        <v>33</v>
      </c>
    </row>
    <row r="489" spans="1:5" x14ac:dyDescent="0.35">
      <c r="A489">
        <v>37</v>
      </c>
    </row>
    <row r="490" spans="1:5" x14ac:dyDescent="0.35">
      <c r="A490">
        <v>40</v>
      </c>
    </row>
    <row r="491" spans="1:5" x14ac:dyDescent="0.35">
      <c r="A491">
        <v>36</v>
      </c>
    </row>
    <row r="492" spans="1:5" x14ac:dyDescent="0.35">
      <c r="A492">
        <v>29</v>
      </c>
    </row>
    <row r="493" spans="1:5" x14ac:dyDescent="0.35">
      <c r="A493">
        <v>31</v>
      </c>
    </row>
    <row r="494" spans="1:5" x14ac:dyDescent="0.35">
      <c r="A494">
        <v>38</v>
      </c>
    </row>
    <row r="495" spans="1:5" x14ac:dyDescent="0.35">
      <c r="A495">
        <v>35</v>
      </c>
    </row>
    <row r="496" spans="1:5" x14ac:dyDescent="0.35">
      <c r="A496">
        <v>44</v>
      </c>
    </row>
    <row r="497" spans="1:1" x14ac:dyDescent="0.35">
      <c r="A497">
        <v>32</v>
      </c>
    </row>
    <row r="498" spans="1:1" x14ac:dyDescent="0.35">
      <c r="A498">
        <v>39</v>
      </c>
    </row>
    <row r="499" spans="1:1" x14ac:dyDescent="0.35">
      <c r="A499">
        <v>36</v>
      </c>
    </row>
    <row r="500" spans="1:1" x14ac:dyDescent="0.35">
      <c r="A500">
        <v>30</v>
      </c>
    </row>
    <row r="501" spans="1:1" x14ac:dyDescent="0.35">
      <c r="A501">
        <v>33</v>
      </c>
    </row>
    <row r="502" spans="1:1" x14ac:dyDescent="0.35">
      <c r="A502">
        <v>28</v>
      </c>
    </row>
    <row r="503" spans="1:1" x14ac:dyDescent="0.35">
      <c r="A503">
        <v>41</v>
      </c>
    </row>
    <row r="504" spans="1:1" x14ac:dyDescent="0.35">
      <c r="A504">
        <v>35</v>
      </c>
    </row>
    <row r="505" spans="1:1" x14ac:dyDescent="0.35">
      <c r="A505">
        <v>31</v>
      </c>
    </row>
    <row r="506" spans="1:1" x14ac:dyDescent="0.35">
      <c r="A506">
        <v>37</v>
      </c>
    </row>
    <row r="507" spans="1:1" x14ac:dyDescent="0.35">
      <c r="A507">
        <v>42</v>
      </c>
    </row>
    <row r="508" spans="1:1" x14ac:dyDescent="0.35">
      <c r="A508">
        <v>29</v>
      </c>
    </row>
    <row r="509" spans="1:1" x14ac:dyDescent="0.35">
      <c r="A509">
        <v>34</v>
      </c>
    </row>
    <row r="510" spans="1:1" x14ac:dyDescent="0.35">
      <c r="A510">
        <v>40</v>
      </c>
    </row>
    <row r="511" spans="1:1" x14ac:dyDescent="0.35">
      <c r="A511">
        <v>31</v>
      </c>
    </row>
    <row r="512" spans="1:1" x14ac:dyDescent="0.35">
      <c r="A512">
        <v>33</v>
      </c>
    </row>
    <row r="513" spans="1:1" x14ac:dyDescent="0.35">
      <c r="A513">
        <v>38</v>
      </c>
    </row>
    <row r="514" spans="1:1" x14ac:dyDescent="0.35">
      <c r="A514">
        <v>36</v>
      </c>
    </row>
    <row r="515" spans="1:1" x14ac:dyDescent="0.35">
      <c r="A515">
        <v>39</v>
      </c>
    </row>
    <row r="516" spans="1:1" x14ac:dyDescent="0.35">
      <c r="A516">
        <v>27</v>
      </c>
    </row>
    <row r="517" spans="1:1" x14ac:dyDescent="0.35">
      <c r="A517">
        <v>35</v>
      </c>
    </row>
    <row r="518" spans="1:1" x14ac:dyDescent="0.35">
      <c r="A518">
        <v>30</v>
      </c>
    </row>
    <row r="519" spans="1:1" x14ac:dyDescent="0.35">
      <c r="A519">
        <v>43</v>
      </c>
    </row>
    <row r="520" spans="1:1" x14ac:dyDescent="0.35">
      <c r="A520">
        <v>29</v>
      </c>
    </row>
    <row r="521" spans="1:1" x14ac:dyDescent="0.35">
      <c r="A521">
        <v>32</v>
      </c>
    </row>
    <row r="522" spans="1:1" x14ac:dyDescent="0.35">
      <c r="A522">
        <v>36</v>
      </c>
    </row>
    <row r="523" spans="1:1" x14ac:dyDescent="0.35">
      <c r="A523">
        <v>31</v>
      </c>
    </row>
    <row r="524" spans="1:1" x14ac:dyDescent="0.35">
      <c r="A524">
        <v>40</v>
      </c>
    </row>
    <row r="525" spans="1:1" x14ac:dyDescent="0.35">
      <c r="A525">
        <v>38</v>
      </c>
    </row>
    <row r="526" spans="1:1" x14ac:dyDescent="0.35">
      <c r="A526">
        <v>44</v>
      </c>
    </row>
    <row r="527" spans="1:1" x14ac:dyDescent="0.35">
      <c r="A527">
        <v>37</v>
      </c>
    </row>
    <row r="528" spans="1:1" x14ac:dyDescent="0.35">
      <c r="A528">
        <v>33</v>
      </c>
    </row>
    <row r="529" spans="1:1" x14ac:dyDescent="0.35">
      <c r="A529">
        <v>35</v>
      </c>
    </row>
    <row r="530" spans="1:1" x14ac:dyDescent="0.35">
      <c r="A530">
        <v>41</v>
      </c>
    </row>
    <row r="531" spans="1:1" x14ac:dyDescent="0.35">
      <c r="A531">
        <v>30</v>
      </c>
    </row>
    <row r="532" spans="1:1" x14ac:dyDescent="0.35">
      <c r="A532">
        <v>31</v>
      </c>
    </row>
    <row r="533" spans="1:1" x14ac:dyDescent="0.35">
      <c r="A533">
        <v>39</v>
      </c>
    </row>
    <row r="534" spans="1:1" x14ac:dyDescent="0.35">
      <c r="A534">
        <v>28</v>
      </c>
    </row>
    <row r="535" spans="1:1" x14ac:dyDescent="0.35">
      <c r="A535">
        <v>45</v>
      </c>
    </row>
    <row r="536" spans="1:1" x14ac:dyDescent="0.35">
      <c r="A536">
        <v>29</v>
      </c>
    </row>
    <row r="537" spans="1:1" x14ac:dyDescent="0.35">
      <c r="A537">
        <v>33</v>
      </c>
    </row>
    <row r="538" spans="1:1" x14ac:dyDescent="0.35">
      <c r="A538">
        <v>38</v>
      </c>
    </row>
    <row r="539" spans="1:1" x14ac:dyDescent="0.35">
      <c r="A539">
        <v>34</v>
      </c>
    </row>
    <row r="540" spans="1:1" x14ac:dyDescent="0.35">
      <c r="A540">
        <v>32</v>
      </c>
    </row>
    <row r="541" spans="1:1" x14ac:dyDescent="0.35">
      <c r="A541">
        <v>35</v>
      </c>
    </row>
    <row r="542" spans="1:1" x14ac:dyDescent="0.35">
      <c r="A542">
        <v>31</v>
      </c>
    </row>
    <row r="543" spans="1:1" x14ac:dyDescent="0.35">
      <c r="A543">
        <v>40</v>
      </c>
    </row>
    <row r="544" spans="1:1" x14ac:dyDescent="0.35">
      <c r="A544">
        <v>36</v>
      </c>
    </row>
    <row r="545" spans="1:1" x14ac:dyDescent="0.35">
      <c r="A545">
        <v>39</v>
      </c>
    </row>
    <row r="546" spans="1:1" x14ac:dyDescent="0.35">
      <c r="A546">
        <v>27</v>
      </c>
    </row>
    <row r="547" spans="1:1" x14ac:dyDescent="0.35">
      <c r="A547">
        <v>35</v>
      </c>
    </row>
    <row r="548" spans="1:1" x14ac:dyDescent="0.35">
      <c r="A548">
        <v>30</v>
      </c>
    </row>
    <row r="549" spans="1:1" x14ac:dyDescent="0.35">
      <c r="A549">
        <v>43</v>
      </c>
    </row>
    <row r="550" spans="1:1" x14ac:dyDescent="0.35">
      <c r="A550">
        <v>29</v>
      </c>
    </row>
    <row r="551" spans="1:1" x14ac:dyDescent="0.35">
      <c r="A551">
        <v>32</v>
      </c>
    </row>
    <row r="552" spans="1:1" x14ac:dyDescent="0.35">
      <c r="A552">
        <v>36</v>
      </c>
    </row>
    <row r="553" spans="1:1" x14ac:dyDescent="0.35">
      <c r="A553">
        <v>31</v>
      </c>
    </row>
    <row r="554" spans="1:1" x14ac:dyDescent="0.35">
      <c r="A554">
        <v>40</v>
      </c>
    </row>
    <row r="555" spans="1:1" x14ac:dyDescent="0.35">
      <c r="A555">
        <v>38</v>
      </c>
    </row>
    <row r="556" spans="1:1" x14ac:dyDescent="0.35">
      <c r="A556">
        <v>44</v>
      </c>
    </row>
    <row r="557" spans="1:1" x14ac:dyDescent="0.35">
      <c r="A557">
        <v>37</v>
      </c>
    </row>
    <row r="558" spans="1:1" x14ac:dyDescent="0.35">
      <c r="A558">
        <v>33</v>
      </c>
    </row>
    <row r="559" spans="1:1" x14ac:dyDescent="0.35">
      <c r="A559">
        <v>35</v>
      </c>
    </row>
    <row r="560" spans="1:1" x14ac:dyDescent="0.35">
      <c r="A560">
        <v>41</v>
      </c>
    </row>
    <row r="561" spans="1:3" x14ac:dyDescent="0.35">
      <c r="A561">
        <v>30</v>
      </c>
    </row>
    <row r="562" spans="1:3" x14ac:dyDescent="0.35">
      <c r="A562">
        <v>31</v>
      </c>
    </row>
    <row r="563" spans="1:3" x14ac:dyDescent="0.35">
      <c r="A563">
        <v>39</v>
      </c>
    </row>
    <row r="564" spans="1:3" x14ac:dyDescent="0.35">
      <c r="A564">
        <v>28</v>
      </c>
    </row>
    <row r="566" spans="1:3" x14ac:dyDescent="0.35">
      <c r="A566" t="s">
        <v>35</v>
      </c>
    </row>
    <row r="567" spans="1:3" x14ac:dyDescent="0.35">
      <c r="A567" t="s">
        <v>67</v>
      </c>
    </row>
    <row r="569" spans="1:3" x14ac:dyDescent="0.35">
      <c r="B569" s="8" t="s">
        <v>68</v>
      </c>
      <c r="C569" s="9" t="s">
        <v>69</v>
      </c>
    </row>
    <row r="570" spans="1:3" x14ac:dyDescent="0.35">
      <c r="B570" s="10" t="s">
        <v>70</v>
      </c>
      <c r="C570" s="10">
        <f>COUNTIFS($A$465:$A$564,"&gt;=25",$A$465:$A$564,"&lt;=30")</f>
        <v>21</v>
      </c>
    </row>
    <row r="571" spans="1:3" x14ac:dyDescent="0.35">
      <c r="B571" s="7" t="s">
        <v>71</v>
      </c>
      <c r="C571" s="7">
        <f>COUNTIFS($A$465:$A$564,"&gt;=31",$A$465:$A$564,"&lt;=35")</f>
        <v>34</v>
      </c>
    </row>
    <row r="572" spans="1:3" x14ac:dyDescent="0.35">
      <c r="B572" s="7" t="s">
        <v>72</v>
      </c>
      <c r="C572" s="7">
        <f>COUNTIFS($A$465:$A$564,"&gt;=36",$A$465:$A$564,"&lt;=40")</f>
        <v>31</v>
      </c>
    </row>
    <row r="573" spans="1:3" x14ac:dyDescent="0.35">
      <c r="B573" s="7" t="s">
        <v>73</v>
      </c>
      <c r="C573" s="7">
        <f>COUNTIFS($A$465:$A$564,"&gt;=41",$A$465:$A$564,"&lt;=45")</f>
        <v>14</v>
      </c>
    </row>
    <row r="575" spans="1:3" x14ac:dyDescent="0.35">
      <c r="A575" t="s">
        <v>74</v>
      </c>
    </row>
    <row r="577" spans="1:2" x14ac:dyDescent="0.35">
      <c r="A577" t="s">
        <v>12</v>
      </c>
      <c r="B577">
        <f>MODE(A465:A564)</f>
        <v>31</v>
      </c>
    </row>
    <row r="579" spans="1:2" x14ac:dyDescent="0.35">
      <c r="A579" t="s">
        <v>75</v>
      </c>
    </row>
    <row r="581" spans="1:2" x14ac:dyDescent="0.35">
      <c r="A581" t="s">
        <v>10</v>
      </c>
      <c r="B581">
        <f>MEDIAN(A465:A564)</f>
        <v>35</v>
      </c>
    </row>
    <row r="583" spans="1:2" x14ac:dyDescent="0.35">
      <c r="A583" t="s">
        <v>76</v>
      </c>
    </row>
    <row r="585" spans="1:2" x14ac:dyDescent="0.35">
      <c r="A585" t="s">
        <v>26</v>
      </c>
      <c r="B585">
        <f>_xlfn.VAR.S(A465:A564)</f>
        <v>23.181717171717224</v>
      </c>
    </row>
    <row r="587" spans="1:2" ht="15.5" x14ac:dyDescent="0.35">
      <c r="A587" s="1" t="s">
        <v>77</v>
      </c>
    </row>
    <row r="588" spans="1:2" x14ac:dyDescent="0.35"/>
    <row r="590" spans="1:2" x14ac:dyDescent="0.35">
      <c r="A590" t="s">
        <v>14</v>
      </c>
    </row>
    <row r="591" spans="1:2" x14ac:dyDescent="0.35">
      <c r="A591" t="s">
        <v>78</v>
      </c>
    </row>
    <row r="593" spans="2:7" x14ac:dyDescent="0.35">
      <c r="B593">
        <v>56</v>
      </c>
      <c r="E593" t="s">
        <v>66</v>
      </c>
    </row>
    <row r="594" spans="2:7" x14ac:dyDescent="0.35">
      <c r="B594">
        <v>40</v>
      </c>
      <c r="E594" cm="1">
        <f t="array" ref="E594:E621">_xlfn.UNIQUE(B593:B642)</f>
        <v>56</v>
      </c>
      <c r="G594">
        <f>COUNTIF(B593:B642,E594)</f>
        <v>1</v>
      </c>
    </row>
    <row r="595" spans="2:7" x14ac:dyDescent="0.35">
      <c r="B595">
        <v>28</v>
      </c>
      <c r="E595">
        <v>40</v>
      </c>
      <c r="G595">
        <f t="shared" ref="G595:G621" si="2">COUNTIF(B594:B643,E595)</f>
        <v>3</v>
      </c>
    </row>
    <row r="596" spans="2:7" x14ac:dyDescent="0.35">
      <c r="B596">
        <v>73</v>
      </c>
      <c r="E596">
        <v>28</v>
      </c>
      <c r="G596">
        <f t="shared" si="2"/>
        <v>1</v>
      </c>
    </row>
    <row r="597" spans="2:7" x14ac:dyDescent="0.35">
      <c r="B597">
        <v>52</v>
      </c>
      <c r="E597">
        <v>73</v>
      </c>
      <c r="G597">
        <f t="shared" si="2"/>
        <v>1</v>
      </c>
    </row>
    <row r="598" spans="2:7" x14ac:dyDescent="0.35">
      <c r="B598">
        <v>61</v>
      </c>
      <c r="E598">
        <v>52</v>
      </c>
      <c r="G598">
        <f t="shared" si="2"/>
        <v>3</v>
      </c>
    </row>
    <row r="599" spans="2:7" x14ac:dyDescent="0.35">
      <c r="B599">
        <v>35</v>
      </c>
      <c r="E599">
        <v>61</v>
      </c>
      <c r="G599">
        <f t="shared" si="2"/>
        <v>1</v>
      </c>
    </row>
    <row r="600" spans="2:7" x14ac:dyDescent="0.35">
      <c r="B600">
        <v>40</v>
      </c>
      <c r="E600">
        <v>35</v>
      </c>
      <c r="G600">
        <f t="shared" si="2"/>
        <v>1</v>
      </c>
    </row>
    <row r="601" spans="2:7" x14ac:dyDescent="0.35">
      <c r="B601">
        <v>47</v>
      </c>
      <c r="E601">
        <v>47</v>
      </c>
      <c r="G601">
        <f t="shared" si="2"/>
        <v>3</v>
      </c>
    </row>
    <row r="602" spans="2:7" x14ac:dyDescent="0.35">
      <c r="B602">
        <v>65</v>
      </c>
      <c r="E602">
        <v>65</v>
      </c>
      <c r="G602">
        <f t="shared" si="2"/>
        <v>4</v>
      </c>
    </row>
    <row r="603" spans="2:7" x14ac:dyDescent="0.35">
      <c r="B603">
        <v>52</v>
      </c>
      <c r="E603">
        <v>54</v>
      </c>
      <c r="G603">
        <f t="shared" si="2"/>
        <v>1</v>
      </c>
    </row>
    <row r="604" spans="2:7" x14ac:dyDescent="0.35">
      <c r="B604">
        <v>54</v>
      </c>
      <c r="E604">
        <v>38</v>
      </c>
      <c r="G604">
        <f t="shared" si="2"/>
        <v>1</v>
      </c>
    </row>
    <row r="605" spans="2:7" x14ac:dyDescent="0.35">
      <c r="B605">
        <v>38</v>
      </c>
      <c r="E605">
        <v>60</v>
      </c>
      <c r="G605">
        <f t="shared" si="2"/>
        <v>1</v>
      </c>
    </row>
    <row r="606" spans="2:7" x14ac:dyDescent="0.35">
      <c r="B606">
        <v>60</v>
      </c>
      <c r="E606">
        <v>36</v>
      </c>
      <c r="G606">
        <f t="shared" si="2"/>
        <v>1</v>
      </c>
    </row>
    <row r="607" spans="2:7" x14ac:dyDescent="0.35">
      <c r="B607">
        <v>65</v>
      </c>
      <c r="E607">
        <v>49</v>
      </c>
      <c r="G607">
        <f t="shared" si="2"/>
        <v>4</v>
      </c>
    </row>
    <row r="608" spans="2:7" x14ac:dyDescent="0.35">
      <c r="B608">
        <v>40</v>
      </c>
      <c r="E608">
        <v>68</v>
      </c>
      <c r="G608">
        <f t="shared" si="2"/>
        <v>1</v>
      </c>
    </row>
    <row r="609" spans="2:7" x14ac:dyDescent="0.35">
      <c r="B609">
        <v>36</v>
      </c>
      <c r="E609">
        <v>57</v>
      </c>
      <c r="G609">
        <f t="shared" si="2"/>
        <v>1</v>
      </c>
    </row>
    <row r="610" spans="2:7" x14ac:dyDescent="0.35">
      <c r="B610">
        <v>49</v>
      </c>
      <c r="E610">
        <v>63</v>
      </c>
      <c r="G610">
        <f t="shared" si="2"/>
        <v>1</v>
      </c>
    </row>
    <row r="611" spans="2:7" x14ac:dyDescent="0.35">
      <c r="B611">
        <v>68</v>
      </c>
      <c r="E611">
        <v>41</v>
      </c>
      <c r="G611">
        <f t="shared" si="2"/>
        <v>2</v>
      </c>
    </row>
    <row r="612" spans="2:7" x14ac:dyDescent="0.35">
      <c r="B612">
        <v>57</v>
      </c>
      <c r="E612">
        <v>48</v>
      </c>
      <c r="G612">
        <f t="shared" si="2"/>
        <v>2</v>
      </c>
    </row>
    <row r="613" spans="2:7" x14ac:dyDescent="0.35">
      <c r="B613">
        <v>52</v>
      </c>
      <c r="E613">
        <v>55</v>
      </c>
      <c r="G613">
        <f t="shared" si="2"/>
        <v>2</v>
      </c>
    </row>
    <row r="614" spans="2:7" x14ac:dyDescent="0.35">
      <c r="B614">
        <v>63</v>
      </c>
      <c r="E614">
        <v>42</v>
      </c>
      <c r="G614">
        <f t="shared" si="2"/>
        <v>2</v>
      </c>
    </row>
    <row r="615" spans="2:7" x14ac:dyDescent="0.35">
      <c r="B615">
        <v>41</v>
      </c>
      <c r="E615">
        <v>58</v>
      </c>
      <c r="G615">
        <f t="shared" si="2"/>
        <v>3</v>
      </c>
    </row>
    <row r="616" spans="2:7" x14ac:dyDescent="0.35">
      <c r="B616">
        <v>48</v>
      </c>
      <c r="E616">
        <v>62</v>
      </c>
      <c r="G616">
        <f t="shared" si="2"/>
        <v>2</v>
      </c>
    </row>
    <row r="617" spans="2:7" x14ac:dyDescent="0.35">
      <c r="B617">
        <v>55</v>
      </c>
      <c r="E617">
        <v>59</v>
      </c>
      <c r="G617">
        <f t="shared" si="2"/>
        <v>2</v>
      </c>
    </row>
    <row r="618" spans="2:7" x14ac:dyDescent="0.35">
      <c r="B618">
        <v>42</v>
      </c>
      <c r="E618">
        <v>45</v>
      </c>
      <c r="G618">
        <f t="shared" si="2"/>
        <v>2</v>
      </c>
    </row>
    <row r="619" spans="2:7" x14ac:dyDescent="0.35">
      <c r="B619">
        <v>49</v>
      </c>
      <c r="E619">
        <v>51</v>
      </c>
      <c r="G619">
        <f t="shared" si="2"/>
        <v>3</v>
      </c>
    </row>
    <row r="620" spans="2:7" x14ac:dyDescent="0.35">
      <c r="B620">
        <v>58</v>
      </c>
      <c r="E620">
        <v>39</v>
      </c>
      <c r="G620">
        <f t="shared" si="2"/>
        <v>1</v>
      </c>
    </row>
    <row r="621" spans="2:7" x14ac:dyDescent="0.35">
      <c r="B621">
        <v>62</v>
      </c>
      <c r="E621">
        <v>43</v>
      </c>
      <c r="G621">
        <f t="shared" si="2"/>
        <v>1</v>
      </c>
    </row>
    <row r="622" spans="2:7" x14ac:dyDescent="0.35">
      <c r="B622">
        <v>49</v>
      </c>
    </row>
    <row r="623" spans="2:7" x14ac:dyDescent="0.35">
      <c r="B623">
        <v>59</v>
      </c>
    </row>
    <row r="624" spans="2:7" x14ac:dyDescent="0.35">
      <c r="B624">
        <v>45</v>
      </c>
    </row>
    <row r="625" spans="2:2" x14ac:dyDescent="0.35">
      <c r="B625">
        <v>47</v>
      </c>
    </row>
    <row r="626" spans="2:2" x14ac:dyDescent="0.35">
      <c r="B626">
        <v>51</v>
      </c>
    </row>
    <row r="627" spans="2:2" x14ac:dyDescent="0.35">
      <c r="B627">
        <v>65</v>
      </c>
    </row>
    <row r="628" spans="2:2" x14ac:dyDescent="0.35">
      <c r="B628">
        <v>41</v>
      </c>
    </row>
    <row r="629" spans="2:2" x14ac:dyDescent="0.35">
      <c r="B629">
        <v>48</v>
      </c>
    </row>
    <row r="630" spans="2:2" x14ac:dyDescent="0.35">
      <c r="B630">
        <v>55</v>
      </c>
    </row>
    <row r="631" spans="2:2" x14ac:dyDescent="0.35">
      <c r="B631">
        <v>42</v>
      </c>
    </row>
    <row r="632" spans="2:2" x14ac:dyDescent="0.35">
      <c r="B632">
        <v>39</v>
      </c>
    </row>
    <row r="633" spans="2:2" x14ac:dyDescent="0.35">
      <c r="B633">
        <v>58</v>
      </c>
    </row>
    <row r="634" spans="2:2" x14ac:dyDescent="0.35">
      <c r="B634">
        <v>62</v>
      </c>
    </row>
    <row r="635" spans="2:2" x14ac:dyDescent="0.35">
      <c r="B635">
        <v>49</v>
      </c>
    </row>
    <row r="636" spans="2:2" x14ac:dyDescent="0.35">
      <c r="B636">
        <v>59</v>
      </c>
    </row>
    <row r="637" spans="2:2" x14ac:dyDescent="0.35">
      <c r="B637">
        <v>45</v>
      </c>
    </row>
    <row r="638" spans="2:2" x14ac:dyDescent="0.35">
      <c r="B638">
        <v>47</v>
      </c>
    </row>
    <row r="639" spans="2:2" x14ac:dyDescent="0.35">
      <c r="B639">
        <v>51</v>
      </c>
    </row>
    <row r="640" spans="2:2" x14ac:dyDescent="0.35">
      <c r="B640">
        <v>65</v>
      </c>
    </row>
    <row r="641" spans="1:3" x14ac:dyDescent="0.35">
      <c r="B641">
        <v>43</v>
      </c>
    </row>
    <row r="642" spans="1:3" x14ac:dyDescent="0.35">
      <c r="B642">
        <v>58</v>
      </c>
    </row>
    <row r="644" spans="1:3" x14ac:dyDescent="0.35">
      <c r="A644" t="s">
        <v>35</v>
      </c>
    </row>
    <row r="645" spans="1:3" x14ac:dyDescent="0.35">
      <c r="A645" t="s">
        <v>79</v>
      </c>
    </row>
    <row r="647" spans="1:3" x14ac:dyDescent="0.35">
      <c r="B647" s="8" t="s">
        <v>68</v>
      </c>
      <c r="C647" s="9" t="s">
        <v>69</v>
      </c>
    </row>
    <row r="648" spans="1:3" x14ac:dyDescent="0.35">
      <c r="B648" s="12" t="s">
        <v>80</v>
      </c>
      <c r="C648" s="12">
        <f>COUNTIFS($B$593:$B$642,"&gt;=20",$B$593:$B$642,"&lt;=35")</f>
        <v>2</v>
      </c>
    </row>
    <row r="649" spans="1:3" x14ac:dyDescent="0.35">
      <c r="B649" s="11" t="s">
        <v>81</v>
      </c>
      <c r="C649" s="11">
        <f>COUNTIFS($B$593:$B$642,"&gt;=36",$B$593:$B$642,"&lt;=45")</f>
        <v>13</v>
      </c>
    </row>
    <row r="650" spans="1:3" x14ac:dyDescent="0.35">
      <c r="B650" s="11" t="s">
        <v>82</v>
      </c>
      <c r="C650" s="11">
        <f>COUNTIFS($B$593:$B$642,"&gt;=46",$B$593:$B$642,"&lt;=55")</f>
        <v>17</v>
      </c>
    </row>
    <row r="651" spans="1:3" x14ac:dyDescent="0.35">
      <c r="B651" s="11" t="s">
        <v>83</v>
      </c>
      <c r="C651" s="11">
        <f>COUNTIFS($B$593:$B$642,"&gt;=56",$B$593:$B$642,"&lt;=65")</f>
        <v>16</v>
      </c>
    </row>
    <row r="652" spans="1:3" x14ac:dyDescent="0.35">
      <c r="B652" s="11" t="s">
        <v>84</v>
      </c>
      <c r="C652" s="11">
        <f>COUNTIFS($B$593:$B$642,"&gt;=66",$B$593:$B$642,"&lt;=75")</f>
        <v>2</v>
      </c>
    </row>
    <row r="655" spans="1:3" x14ac:dyDescent="0.35">
      <c r="A655" t="s">
        <v>85</v>
      </c>
    </row>
    <row r="657" spans="1:2" x14ac:dyDescent="0.35">
      <c r="A657" s="2" t="s">
        <v>12</v>
      </c>
      <c r="B657">
        <f>MODE(B593:B642)</f>
        <v>65</v>
      </c>
    </row>
    <row r="659" spans="1:2" x14ac:dyDescent="0.35">
      <c r="A659" t="s">
        <v>86</v>
      </c>
    </row>
    <row r="661" spans="1:2" x14ac:dyDescent="0.35">
      <c r="A661" s="2" t="s">
        <v>10</v>
      </c>
      <c r="B661">
        <f>MEDIAN(B593:B642)</f>
        <v>51</v>
      </c>
    </row>
    <row r="663" spans="1:2" x14ac:dyDescent="0.35">
      <c r="A663" t="s">
        <v>87</v>
      </c>
    </row>
    <row r="665" spans="1:2" x14ac:dyDescent="0.35">
      <c r="A665" s="4" t="s">
        <v>88</v>
      </c>
      <c r="B665">
        <f>_xlfn.QUARTILE.EXC(B593:B642,1)</f>
        <v>42.75</v>
      </c>
    </row>
    <row r="666" spans="1:2" x14ac:dyDescent="0.35">
      <c r="A666" s="4" t="s">
        <v>89</v>
      </c>
      <c r="B666">
        <f>_xlfn.QUARTILE.EXC(B593:B642,3)</f>
        <v>59</v>
      </c>
    </row>
    <row r="667" spans="1:2" x14ac:dyDescent="0.35">
      <c r="A667" s="4" t="s">
        <v>90</v>
      </c>
      <c r="B667">
        <f>B666-B665</f>
        <v>16.25</v>
      </c>
    </row>
    <row r="670" spans="1:2" ht="15.5" x14ac:dyDescent="0.35">
      <c r="A670" s="1" t="s">
        <v>91</v>
      </c>
    </row>
    <row r="671" spans="1:2" x14ac:dyDescent="0.35"/>
    <row r="673" spans="1:2" x14ac:dyDescent="0.35">
      <c r="A673" t="s">
        <v>14</v>
      </c>
    </row>
    <row r="674" spans="1:2" x14ac:dyDescent="0.35">
      <c r="A674" t="s">
        <v>92</v>
      </c>
    </row>
    <row r="676" spans="1:2" x14ac:dyDescent="0.35">
      <c r="A676" s="7" t="s">
        <v>93</v>
      </c>
      <c r="B676" s="7" t="s">
        <v>94</v>
      </c>
    </row>
    <row r="677" spans="1:2" x14ac:dyDescent="0.35">
      <c r="A677" s="11" t="s">
        <v>95</v>
      </c>
      <c r="B677" s="11">
        <v>30</v>
      </c>
    </row>
    <row r="678" spans="1:2" x14ac:dyDescent="0.35">
      <c r="A678" s="11" t="s">
        <v>96</v>
      </c>
      <c r="B678" s="11">
        <v>40</v>
      </c>
    </row>
    <row r="679" spans="1:2" x14ac:dyDescent="0.35">
      <c r="A679" s="11" t="s">
        <v>97</v>
      </c>
      <c r="B679" s="11">
        <v>20</v>
      </c>
    </row>
    <row r="680" spans="1:2" x14ac:dyDescent="0.35">
      <c r="A680" s="11" t="s">
        <v>98</v>
      </c>
      <c r="B680" s="11">
        <v>10</v>
      </c>
    </row>
    <row r="681" spans="1:2" x14ac:dyDescent="0.35">
      <c r="A681" s="11" t="s">
        <v>99</v>
      </c>
      <c r="B681" s="11">
        <v>45</v>
      </c>
    </row>
    <row r="682" spans="1:2" x14ac:dyDescent="0.35">
      <c r="A682" s="11" t="s">
        <v>100</v>
      </c>
      <c r="B682" s="11">
        <v>25</v>
      </c>
    </row>
    <row r="683" spans="1:2" x14ac:dyDescent="0.35">
      <c r="A683" s="11" t="s">
        <v>101</v>
      </c>
      <c r="B683" s="11">
        <v>30</v>
      </c>
    </row>
    <row r="686" spans="1:2" x14ac:dyDescent="0.35">
      <c r="A686" t="s">
        <v>35</v>
      </c>
    </row>
    <row r="687" spans="1:2" x14ac:dyDescent="0.35">
      <c r="A687" t="s">
        <v>102</v>
      </c>
    </row>
    <row r="702" spans="1:1" x14ac:dyDescent="0.35">
      <c r="A702" t="s">
        <v>103</v>
      </c>
    </row>
  </sheetData>
  <pageMargins left="0.7" right="0.7" top="0.75" bottom="0.75" header="0.3" footer="0.3"/>
  <drawing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B26154-E493-44F4-B62C-C6B24F7B55B7}">
  <dimension ref="A1:I429"/>
  <sheetViews>
    <sheetView topLeftCell="A364" workbookViewId="0">
      <selection activeCell="G181" sqref="G181"/>
    </sheetView>
  </sheetViews>
  <sheetFormatPr defaultRowHeight="14.5" x14ac:dyDescent="0.35"/>
  <cols>
    <col min="1" max="1" width="9.7265625" customWidth="1"/>
    <col min="2" max="2" width="10.453125" customWidth="1"/>
    <col min="8" max="8" width="11.54296875" customWidth="1"/>
    <col min="9" max="9" width="17.1796875" bestFit="1" customWidth="1"/>
    <col min="10" max="10" width="25.7265625" bestFit="1" customWidth="1"/>
    <col min="11" max="11" width="15.453125" bestFit="1" customWidth="1"/>
    <col min="12" max="12" width="18" bestFit="1" customWidth="1"/>
    <col min="13" max="13" width="13.7265625" bestFit="1" customWidth="1"/>
    <col min="14" max="14" width="10.26953125" bestFit="1" customWidth="1"/>
    <col min="30" max="30" width="96" customWidth="1"/>
  </cols>
  <sheetData>
    <row r="1" spans="1:4" ht="15.5" x14ac:dyDescent="0.35">
      <c r="A1" s="1" t="s">
        <v>104</v>
      </c>
    </row>
    <row r="2" spans="1:4" x14ac:dyDescent="0.35"/>
    <row r="3" spans="1:4" x14ac:dyDescent="0.35">
      <c r="A3" s="13" t="s">
        <v>14</v>
      </c>
    </row>
    <row r="4" spans="1:4" x14ac:dyDescent="0.35">
      <c r="A4" t="s">
        <v>105</v>
      </c>
    </row>
    <row r="6" spans="1:4" x14ac:dyDescent="0.35">
      <c r="B6" t="s">
        <v>106</v>
      </c>
      <c r="D6" t="s">
        <v>107</v>
      </c>
    </row>
    <row r="7" spans="1:4" x14ac:dyDescent="0.35">
      <c r="B7">
        <v>4</v>
      </c>
      <c r="D7" cm="1">
        <f t="array" ref="D7:D10">_xlfn.UNIQUE(B7:B106)</f>
        <v>4</v>
      </c>
    </row>
    <row r="8" spans="1:4" x14ac:dyDescent="0.35">
      <c r="B8">
        <v>5</v>
      </c>
      <c r="D8">
        <v>5</v>
      </c>
    </row>
    <row r="9" spans="1:4" x14ac:dyDescent="0.35">
      <c r="B9">
        <v>3</v>
      </c>
      <c r="D9">
        <v>3</v>
      </c>
    </row>
    <row r="10" spans="1:4" x14ac:dyDescent="0.35">
      <c r="B10">
        <v>4</v>
      </c>
      <c r="D10">
        <v>2</v>
      </c>
    </row>
    <row r="11" spans="1:4" x14ac:dyDescent="0.35">
      <c r="B11">
        <v>4</v>
      </c>
    </row>
    <row r="12" spans="1:4" x14ac:dyDescent="0.35">
      <c r="B12">
        <v>3</v>
      </c>
    </row>
    <row r="13" spans="1:4" x14ac:dyDescent="0.35">
      <c r="B13">
        <v>2</v>
      </c>
    </row>
    <row r="14" spans="1:4" x14ac:dyDescent="0.35">
      <c r="B14">
        <v>5</v>
      </c>
    </row>
    <row r="15" spans="1:4" x14ac:dyDescent="0.35">
      <c r="B15">
        <v>4</v>
      </c>
    </row>
    <row r="16" spans="1:4" x14ac:dyDescent="0.35">
      <c r="B16">
        <v>3</v>
      </c>
    </row>
    <row r="17" spans="2:2" x14ac:dyDescent="0.35">
      <c r="B17">
        <v>5</v>
      </c>
    </row>
    <row r="18" spans="2:2" x14ac:dyDescent="0.35">
      <c r="B18">
        <v>4</v>
      </c>
    </row>
    <row r="19" spans="2:2" x14ac:dyDescent="0.35">
      <c r="B19">
        <v>2</v>
      </c>
    </row>
    <row r="20" spans="2:2" x14ac:dyDescent="0.35">
      <c r="B20">
        <v>3</v>
      </c>
    </row>
    <row r="21" spans="2:2" x14ac:dyDescent="0.35">
      <c r="B21">
        <v>4</v>
      </c>
    </row>
    <row r="22" spans="2:2" x14ac:dyDescent="0.35">
      <c r="B22">
        <v>5</v>
      </c>
    </row>
    <row r="23" spans="2:2" x14ac:dyDescent="0.35">
      <c r="B23">
        <v>3</v>
      </c>
    </row>
    <row r="24" spans="2:2" x14ac:dyDescent="0.35">
      <c r="B24">
        <v>4</v>
      </c>
    </row>
    <row r="25" spans="2:2" x14ac:dyDescent="0.35">
      <c r="B25">
        <v>5</v>
      </c>
    </row>
    <row r="26" spans="2:2" x14ac:dyDescent="0.35">
      <c r="B26">
        <v>3</v>
      </c>
    </row>
    <row r="27" spans="2:2" x14ac:dyDescent="0.35">
      <c r="B27">
        <v>4</v>
      </c>
    </row>
    <row r="28" spans="2:2" x14ac:dyDescent="0.35">
      <c r="B28">
        <v>3</v>
      </c>
    </row>
    <row r="29" spans="2:2" x14ac:dyDescent="0.35">
      <c r="B29">
        <v>2</v>
      </c>
    </row>
    <row r="30" spans="2:2" x14ac:dyDescent="0.35">
      <c r="B30">
        <v>4</v>
      </c>
    </row>
    <row r="31" spans="2:2" x14ac:dyDescent="0.35">
      <c r="B31">
        <v>5</v>
      </c>
    </row>
    <row r="32" spans="2:2" x14ac:dyDescent="0.35">
      <c r="B32">
        <v>3</v>
      </c>
    </row>
    <row r="33" spans="2:2" x14ac:dyDescent="0.35">
      <c r="B33">
        <v>4</v>
      </c>
    </row>
    <row r="34" spans="2:2" x14ac:dyDescent="0.35">
      <c r="B34">
        <v>5</v>
      </c>
    </row>
    <row r="35" spans="2:2" x14ac:dyDescent="0.35">
      <c r="B35">
        <v>4</v>
      </c>
    </row>
    <row r="36" spans="2:2" x14ac:dyDescent="0.35">
      <c r="B36">
        <v>3</v>
      </c>
    </row>
    <row r="37" spans="2:2" x14ac:dyDescent="0.35">
      <c r="B37">
        <v>3</v>
      </c>
    </row>
    <row r="38" spans="2:2" x14ac:dyDescent="0.35">
      <c r="B38">
        <v>4</v>
      </c>
    </row>
    <row r="39" spans="2:2" x14ac:dyDescent="0.35">
      <c r="B39">
        <v>5</v>
      </c>
    </row>
    <row r="40" spans="2:2" x14ac:dyDescent="0.35">
      <c r="B40">
        <v>2</v>
      </c>
    </row>
    <row r="41" spans="2:2" x14ac:dyDescent="0.35">
      <c r="B41">
        <v>3</v>
      </c>
    </row>
    <row r="42" spans="2:2" x14ac:dyDescent="0.35">
      <c r="B42">
        <v>4</v>
      </c>
    </row>
    <row r="43" spans="2:2" x14ac:dyDescent="0.35">
      <c r="B43">
        <v>4</v>
      </c>
    </row>
    <row r="44" spans="2:2" x14ac:dyDescent="0.35">
      <c r="B44">
        <v>3</v>
      </c>
    </row>
    <row r="45" spans="2:2" x14ac:dyDescent="0.35">
      <c r="B45">
        <v>5</v>
      </c>
    </row>
    <row r="46" spans="2:2" x14ac:dyDescent="0.35">
      <c r="B46">
        <v>4</v>
      </c>
    </row>
    <row r="47" spans="2:2" x14ac:dyDescent="0.35">
      <c r="B47">
        <v>3</v>
      </c>
    </row>
    <row r="48" spans="2:2" x14ac:dyDescent="0.35">
      <c r="B48">
        <v>4</v>
      </c>
    </row>
    <row r="49" spans="2:2" x14ac:dyDescent="0.35">
      <c r="B49">
        <v>5</v>
      </c>
    </row>
    <row r="50" spans="2:2" x14ac:dyDescent="0.35">
      <c r="B50">
        <v>4</v>
      </c>
    </row>
    <row r="51" spans="2:2" x14ac:dyDescent="0.35">
      <c r="B51">
        <v>2</v>
      </c>
    </row>
    <row r="52" spans="2:2" x14ac:dyDescent="0.35">
      <c r="B52">
        <v>3</v>
      </c>
    </row>
    <row r="53" spans="2:2" x14ac:dyDescent="0.35">
      <c r="B53">
        <v>4</v>
      </c>
    </row>
    <row r="54" spans="2:2" x14ac:dyDescent="0.35">
      <c r="B54">
        <v>5</v>
      </c>
    </row>
    <row r="55" spans="2:2" x14ac:dyDescent="0.35">
      <c r="B55">
        <v>3</v>
      </c>
    </row>
    <row r="56" spans="2:2" x14ac:dyDescent="0.35">
      <c r="B56">
        <v>4</v>
      </c>
    </row>
    <row r="57" spans="2:2" x14ac:dyDescent="0.35">
      <c r="B57">
        <v>5</v>
      </c>
    </row>
    <row r="58" spans="2:2" x14ac:dyDescent="0.35">
      <c r="B58">
        <v>4</v>
      </c>
    </row>
    <row r="59" spans="2:2" x14ac:dyDescent="0.35">
      <c r="B59">
        <v>3</v>
      </c>
    </row>
    <row r="60" spans="2:2" x14ac:dyDescent="0.35">
      <c r="B60">
        <v>4</v>
      </c>
    </row>
    <row r="61" spans="2:2" x14ac:dyDescent="0.35">
      <c r="B61">
        <v>5</v>
      </c>
    </row>
    <row r="62" spans="2:2" x14ac:dyDescent="0.35">
      <c r="B62">
        <v>3</v>
      </c>
    </row>
    <row r="63" spans="2:2" x14ac:dyDescent="0.35">
      <c r="B63">
        <v>4</v>
      </c>
    </row>
    <row r="64" spans="2:2" x14ac:dyDescent="0.35">
      <c r="B64">
        <v>5</v>
      </c>
    </row>
    <row r="65" spans="2:2" x14ac:dyDescent="0.35">
      <c r="B65">
        <v>4</v>
      </c>
    </row>
    <row r="66" spans="2:2" x14ac:dyDescent="0.35">
      <c r="B66">
        <v>3</v>
      </c>
    </row>
    <row r="67" spans="2:2" x14ac:dyDescent="0.35">
      <c r="B67">
        <v>3</v>
      </c>
    </row>
    <row r="68" spans="2:2" x14ac:dyDescent="0.35">
      <c r="B68">
        <v>4</v>
      </c>
    </row>
    <row r="69" spans="2:2" x14ac:dyDescent="0.35">
      <c r="B69">
        <v>5</v>
      </c>
    </row>
    <row r="70" spans="2:2" x14ac:dyDescent="0.35">
      <c r="B70">
        <v>2</v>
      </c>
    </row>
    <row r="71" spans="2:2" x14ac:dyDescent="0.35">
      <c r="B71">
        <v>3</v>
      </c>
    </row>
    <row r="72" spans="2:2" x14ac:dyDescent="0.35">
      <c r="B72">
        <v>4</v>
      </c>
    </row>
    <row r="73" spans="2:2" x14ac:dyDescent="0.35">
      <c r="B73">
        <v>4</v>
      </c>
    </row>
    <row r="74" spans="2:2" x14ac:dyDescent="0.35">
      <c r="B74">
        <v>3</v>
      </c>
    </row>
    <row r="75" spans="2:2" x14ac:dyDescent="0.35">
      <c r="B75">
        <v>5</v>
      </c>
    </row>
    <row r="76" spans="2:2" x14ac:dyDescent="0.35">
      <c r="B76">
        <v>4</v>
      </c>
    </row>
    <row r="77" spans="2:2" x14ac:dyDescent="0.35">
      <c r="B77">
        <v>3</v>
      </c>
    </row>
    <row r="78" spans="2:2" x14ac:dyDescent="0.35">
      <c r="B78">
        <v>4</v>
      </c>
    </row>
    <row r="79" spans="2:2" x14ac:dyDescent="0.35">
      <c r="B79">
        <v>5</v>
      </c>
    </row>
    <row r="80" spans="2:2" x14ac:dyDescent="0.35">
      <c r="B80">
        <v>4</v>
      </c>
    </row>
    <row r="81" spans="2:2" x14ac:dyDescent="0.35">
      <c r="B81">
        <v>2</v>
      </c>
    </row>
    <row r="82" spans="2:2" x14ac:dyDescent="0.35">
      <c r="B82">
        <v>3</v>
      </c>
    </row>
    <row r="83" spans="2:2" x14ac:dyDescent="0.35">
      <c r="B83">
        <v>4</v>
      </c>
    </row>
    <row r="84" spans="2:2" x14ac:dyDescent="0.35">
      <c r="B84">
        <v>5</v>
      </c>
    </row>
    <row r="85" spans="2:2" x14ac:dyDescent="0.35">
      <c r="B85">
        <v>3</v>
      </c>
    </row>
    <row r="86" spans="2:2" x14ac:dyDescent="0.35">
      <c r="B86">
        <v>4</v>
      </c>
    </row>
    <row r="87" spans="2:2" x14ac:dyDescent="0.35">
      <c r="B87">
        <v>5</v>
      </c>
    </row>
    <row r="88" spans="2:2" x14ac:dyDescent="0.35">
      <c r="B88">
        <v>4</v>
      </c>
    </row>
    <row r="89" spans="2:2" x14ac:dyDescent="0.35">
      <c r="B89">
        <v>3</v>
      </c>
    </row>
    <row r="90" spans="2:2" x14ac:dyDescent="0.35">
      <c r="B90">
        <v>4</v>
      </c>
    </row>
    <row r="91" spans="2:2" x14ac:dyDescent="0.35">
      <c r="B91">
        <v>5</v>
      </c>
    </row>
    <row r="92" spans="2:2" x14ac:dyDescent="0.35">
      <c r="B92">
        <v>3</v>
      </c>
    </row>
    <row r="93" spans="2:2" x14ac:dyDescent="0.35">
      <c r="B93">
        <v>4</v>
      </c>
    </row>
    <row r="94" spans="2:2" x14ac:dyDescent="0.35">
      <c r="B94">
        <v>5</v>
      </c>
    </row>
    <row r="95" spans="2:2" x14ac:dyDescent="0.35">
      <c r="B95">
        <v>4</v>
      </c>
    </row>
    <row r="96" spans="2:2" x14ac:dyDescent="0.35">
      <c r="B96">
        <v>3</v>
      </c>
    </row>
    <row r="97" spans="1:2" x14ac:dyDescent="0.35">
      <c r="B97">
        <v>3</v>
      </c>
    </row>
    <row r="98" spans="1:2" x14ac:dyDescent="0.35">
      <c r="B98">
        <v>4</v>
      </c>
    </row>
    <row r="99" spans="1:2" x14ac:dyDescent="0.35">
      <c r="B99">
        <v>5</v>
      </c>
    </row>
    <row r="100" spans="1:2" x14ac:dyDescent="0.35">
      <c r="B100">
        <v>2</v>
      </c>
    </row>
    <row r="101" spans="1:2" x14ac:dyDescent="0.35">
      <c r="B101">
        <v>3</v>
      </c>
    </row>
    <row r="102" spans="1:2" x14ac:dyDescent="0.35">
      <c r="B102">
        <v>4</v>
      </c>
    </row>
    <row r="103" spans="1:2" x14ac:dyDescent="0.35">
      <c r="B103">
        <v>4</v>
      </c>
    </row>
    <row r="104" spans="1:2" x14ac:dyDescent="0.35">
      <c r="B104">
        <v>3</v>
      </c>
    </row>
    <row r="105" spans="1:2" x14ac:dyDescent="0.35">
      <c r="B105">
        <v>5</v>
      </c>
    </row>
    <row r="106" spans="1:2" x14ac:dyDescent="0.35">
      <c r="B106">
        <v>4</v>
      </c>
    </row>
    <row r="108" spans="1:2" x14ac:dyDescent="0.35">
      <c r="A108" t="s">
        <v>108</v>
      </c>
    </row>
    <row r="110" spans="1:2" x14ac:dyDescent="0.35">
      <c r="A110" t="s">
        <v>12</v>
      </c>
      <c r="B110">
        <f>MODE(B7:B106)</f>
        <v>4</v>
      </c>
    </row>
    <row r="112" spans="1:2" x14ac:dyDescent="0.35">
      <c r="A112" t="s">
        <v>109</v>
      </c>
    </row>
    <row r="130" spans="1:8" ht="15.5" x14ac:dyDescent="0.35">
      <c r="A130" s="1" t="s">
        <v>110</v>
      </c>
    </row>
    <row r="131" spans="1:8" x14ac:dyDescent="0.35"/>
    <row r="132" spans="1:8" x14ac:dyDescent="0.35">
      <c r="A132" t="s">
        <v>14</v>
      </c>
    </row>
    <row r="133" spans="1:8" x14ac:dyDescent="0.35">
      <c r="A133" t="s">
        <v>111</v>
      </c>
    </row>
    <row r="135" spans="1:8" x14ac:dyDescent="0.35">
      <c r="B135" t="s">
        <v>112</v>
      </c>
      <c r="H135" t="s">
        <v>113</v>
      </c>
    </row>
    <row r="136" spans="1:8" x14ac:dyDescent="0.35">
      <c r="B136">
        <v>35</v>
      </c>
      <c r="D136">
        <v>35</v>
      </c>
      <c r="E136" t="s">
        <v>27</v>
      </c>
      <c r="F136">
        <f>MAX(D136:D185)</f>
        <v>35</v>
      </c>
      <c r="H136" t="s">
        <v>114</v>
      </c>
    </row>
    <row r="137" spans="1:8" x14ac:dyDescent="0.35">
      <c r="B137">
        <v>28</v>
      </c>
      <c r="D137">
        <v>28</v>
      </c>
      <c r="E137" t="s">
        <v>28</v>
      </c>
      <c r="F137">
        <f>MIN(D136:D185)</f>
        <v>28</v>
      </c>
      <c r="H137" t="s">
        <v>115</v>
      </c>
    </row>
    <row r="138" spans="1:8" x14ac:dyDescent="0.35">
      <c r="B138">
        <v>32</v>
      </c>
      <c r="H138" t="s">
        <v>71</v>
      </c>
    </row>
    <row r="139" spans="1:8" x14ac:dyDescent="0.35">
      <c r="B139">
        <v>45</v>
      </c>
      <c r="H139" t="s">
        <v>72</v>
      </c>
    </row>
    <row r="140" spans="1:8" x14ac:dyDescent="0.35">
      <c r="B140">
        <v>38</v>
      </c>
      <c r="H140" t="s">
        <v>73</v>
      </c>
    </row>
    <row r="141" spans="1:8" x14ac:dyDescent="0.35">
      <c r="B141">
        <v>29</v>
      </c>
      <c r="H141" t="s">
        <v>116</v>
      </c>
    </row>
    <row r="142" spans="1:8" x14ac:dyDescent="0.35">
      <c r="B142">
        <v>42</v>
      </c>
    </row>
    <row r="143" spans="1:8" x14ac:dyDescent="0.35">
      <c r="B143">
        <v>30</v>
      </c>
    </row>
    <row r="144" spans="1:8" x14ac:dyDescent="0.35">
      <c r="B144">
        <v>36</v>
      </c>
    </row>
    <row r="145" spans="2:2" x14ac:dyDescent="0.35">
      <c r="B145">
        <v>41</v>
      </c>
    </row>
    <row r="146" spans="2:2" x14ac:dyDescent="0.35">
      <c r="B146">
        <v>47</v>
      </c>
    </row>
    <row r="147" spans="2:2" x14ac:dyDescent="0.35">
      <c r="B147">
        <v>31</v>
      </c>
    </row>
    <row r="148" spans="2:2" x14ac:dyDescent="0.35">
      <c r="B148">
        <v>39</v>
      </c>
    </row>
    <row r="149" spans="2:2" x14ac:dyDescent="0.35">
      <c r="B149">
        <v>43</v>
      </c>
    </row>
    <row r="150" spans="2:2" x14ac:dyDescent="0.35">
      <c r="B150">
        <v>37</v>
      </c>
    </row>
    <row r="151" spans="2:2" x14ac:dyDescent="0.35">
      <c r="B151">
        <v>30</v>
      </c>
    </row>
    <row r="152" spans="2:2" x14ac:dyDescent="0.35">
      <c r="B152">
        <v>34</v>
      </c>
    </row>
    <row r="153" spans="2:2" x14ac:dyDescent="0.35">
      <c r="B153">
        <v>39</v>
      </c>
    </row>
    <row r="154" spans="2:2" x14ac:dyDescent="0.35">
      <c r="B154">
        <v>28</v>
      </c>
    </row>
    <row r="155" spans="2:2" x14ac:dyDescent="0.35">
      <c r="B155">
        <v>33</v>
      </c>
    </row>
    <row r="156" spans="2:2" x14ac:dyDescent="0.35">
      <c r="B156">
        <v>36</v>
      </c>
    </row>
    <row r="157" spans="2:2" x14ac:dyDescent="0.35">
      <c r="B157">
        <v>40</v>
      </c>
    </row>
    <row r="158" spans="2:2" x14ac:dyDescent="0.35">
      <c r="B158">
        <v>42</v>
      </c>
    </row>
    <row r="159" spans="2:2" x14ac:dyDescent="0.35">
      <c r="B159">
        <v>29</v>
      </c>
    </row>
    <row r="160" spans="2:2" x14ac:dyDescent="0.35">
      <c r="B160">
        <v>31</v>
      </c>
    </row>
    <row r="161" spans="2:2" x14ac:dyDescent="0.35">
      <c r="B161">
        <v>45</v>
      </c>
    </row>
    <row r="162" spans="2:2" x14ac:dyDescent="0.35">
      <c r="B162">
        <v>38</v>
      </c>
    </row>
    <row r="163" spans="2:2" x14ac:dyDescent="0.35">
      <c r="B163">
        <v>33</v>
      </c>
    </row>
    <row r="164" spans="2:2" x14ac:dyDescent="0.35">
      <c r="B164">
        <v>41</v>
      </c>
    </row>
    <row r="165" spans="2:2" x14ac:dyDescent="0.35">
      <c r="B165">
        <v>35</v>
      </c>
    </row>
    <row r="166" spans="2:2" x14ac:dyDescent="0.35">
      <c r="B166">
        <v>37</v>
      </c>
    </row>
    <row r="167" spans="2:2" x14ac:dyDescent="0.35">
      <c r="B167">
        <v>34</v>
      </c>
    </row>
    <row r="168" spans="2:2" x14ac:dyDescent="0.35">
      <c r="B168">
        <v>46</v>
      </c>
    </row>
    <row r="169" spans="2:2" x14ac:dyDescent="0.35">
      <c r="B169">
        <v>30</v>
      </c>
    </row>
    <row r="170" spans="2:2" x14ac:dyDescent="0.35">
      <c r="B170">
        <v>39</v>
      </c>
    </row>
    <row r="171" spans="2:2" x14ac:dyDescent="0.35">
      <c r="B171">
        <v>43</v>
      </c>
    </row>
    <row r="172" spans="2:2" x14ac:dyDescent="0.35">
      <c r="B172">
        <v>28</v>
      </c>
    </row>
    <row r="173" spans="2:2" x14ac:dyDescent="0.35">
      <c r="B173">
        <v>32</v>
      </c>
    </row>
    <row r="174" spans="2:2" x14ac:dyDescent="0.35">
      <c r="B174">
        <v>36</v>
      </c>
    </row>
    <row r="175" spans="2:2" x14ac:dyDescent="0.35">
      <c r="B175">
        <v>29</v>
      </c>
    </row>
    <row r="176" spans="2:2" x14ac:dyDescent="0.35">
      <c r="B176">
        <v>31</v>
      </c>
    </row>
    <row r="177" spans="1:2" x14ac:dyDescent="0.35">
      <c r="B177">
        <v>37</v>
      </c>
    </row>
    <row r="178" spans="1:2" x14ac:dyDescent="0.35">
      <c r="B178">
        <v>40</v>
      </c>
    </row>
    <row r="179" spans="1:2" x14ac:dyDescent="0.35">
      <c r="B179">
        <v>42</v>
      </c>
    </row>
    <row r="180" spans="1:2" x14ac:dyDescent="0.35">
      <c r="B180">
        <v>33</v>
      </c>
    </row>
    <row r="181" spans="1:2" x14ac:dyDescent="0.35">
      <c r="B181">
        <v>39</v>
      </c>
    </row>
    <row r="182" spans="1:2" x14ac:dyDescent="0.35">
      <c r="B182">
        <v>28</v>
      </c>
    </row>
    <row r="183" spans="1:2" x14ac:dyDescent="0.35">
      <c r="B183">
        <v>35</v>
      </c>
    </row>
    <row r="184" spans="1:2" x14ac:dyDescent="0.35">
      <c r="B184">
        <v>38</v>
      </c>
    </row>
    <row r="185" spans="1:2" x14ac:dyDescent="0.35">
      <c r="B185">
        <v>43</v>
      </c>
    </row>
    <row r="187" spans="1:2" x14ac:dyDescent="0.35">
      <c r="A187" t="s">
        <v>35</v>
      </c>
    </row>
    <row r="188" spans="1:2" x14ac:dyDescent="0.35">
      <c r="A188" t="s">
        <v>117</v>
      </c>
    </row>
    <row r="199" spans="1:2" x14ac:dyDescent="0.35">
      <c r="A199" t="s">
        <v>118</v>
      </c>
    </row>
    <row r="201" spans="1:2" x14ac:dyDescent="0.35">
      <c r="A201" s="4" t="s">
        <v>8</v>
      </c>
      <c r="B201">
        <f>AVERAGE(B136:B185)</f>
        <v>36.14</v>
      </c>
    </row>
    <row r="203" spans="1:2" x14ac:dyDescent="0.35">
      <c r="A203" t="s">
        <v>119</v>
      </c>
    </row>
    <row r="221" spans="1:1" ht="15.5" x14ac:dyDescent="0.35">
      <c r="A221" s="1" t="s">
        <v>120</v>
      </c>
    </row>
    <row r="222" spans="1:1" x14ac:dyDescent="0.35"/>
    <row r="224" spans="1:1" x14ac:dyDescent="0.35">
      <c r="A224" t="s">
        <v>14</v>
      </c>
    </row>
    <row r="225" spans="1:9" x14ac:dyDescent="0.35">
      <c r="A225" t="s">
        <v>121</v>
      </c>
    </row>
    <row r="227" spans="1:9" x14ac:dyDescent="0.35">
      <c r="B227" t="s">
        <v>122</v>
      </c>
    </row>
    <row r="228" spans="1:9" x14ac:dyDescent="0.35">
      <c r="B228">
        <v>125</v>
      </c>
    </row>
    <row r="229" spans="1:9" x14ac:dyDescent="0.35">
      <c r="B229">
        <v>148</v>
      </c>
      <c r="I229" t="s">
        <v>123</v>
      </c>
    </row>
    <row r="230" spans="1:9" x14ac:dyDescent="0.35">
      <c r="B230">
        <v>137</v>
      </c>
    </row>
    <row r="231" spans="1:9" x14ac:dyDescent="0.35">
      <c r="B231">
        <v>125</v>
      </c>
    </row>
    <row r="232" spans="1:9" x14ac:dyDescent="0.35">
      <c r="B232">
        <v>148</v>
      </c>
    </row>
    <row r="233" spans="1:9" x14ac:dyDescent="0.35">
      <c r="B233">
        <v>137</v>
      </c>
    </row>
    <row r="234" spans="1:9" x14ac:dyDescent="0.35">
      <c r="B234">
        <v>120</v>
      </c>
    </row>
    <row r="235" spans="1:9" x14ac:dyDescent="0.35">
      <c r="B235">
        <v>135</v>
      </c>
    </row>
    <row r="236" spans="1:9" x14ac:dyDescent="0.35">
      <c r="B236">
        <v>132</v>
      </c>
    </row>
    <row r="237" spans="1:9" x14ac:dyDescent="0.35">
      <c r="B237">
        <v>145</v>
      </c>
    </row>
    <row r="238" spans="1:9" x14ac:dyDescent="0.35">
      <c r="B238">
        <v>122</v>
      </c>
    </row>
    <row r="239" spans="1:9" x14ac:dyDescent="0.35">
      <c r="B239">
        <v>130</v>
      </c>
    </row>
    <row r="240" spans="1:9" x14ac:dyDescent="0.35">
      <c r="B240">
        <v>141</v>
      </c>
    </row>
    <row r="241" spans="2:2" x14ac:dyDescent="0.35">
      <c r="B241">
        <v>118</v>
      </c>
    </row>
    <row r="242" spans="2:2" x14ac:dyDescent="0.35">
      <c r="B242">
        <v>125</v>
      </c>
    </row>
    <row r="243" spans="2:2" x14ac:dyDescent="0.35">
      <c r="B243">
        <v>132</v>
      </c>
    </row>
    <row r="244" spans="2:2" x14ac:dyDescent="0.35">
      <c r="B244">
        <v>136</v>
      </c>
    </row>
    <row r="245" spans="2:2" x14ac:dyDescent="0.35">
      <c r="B245">
        <v>128</v>
      </c>
    </row>
    <row r="246" spans="2:2" x14ac:dyDescent="0.35">
      <c r="B246">
        <v>123</v>
      </c>
    </row>
    <row r="247" spans="2:2" x14ac:dyDescent="0.35">
      <c r="B247">
        <v>132</v>
      </c>
    </row>
    <row r="248" spans="2:2" x14ac:dyDescent="0.35">
      <c r="B248">
        <v>138</v>
      </c>
    </row>
    <row r="249" spans="2:2" x14ac:dyDescent="0.35">
      <c r="B249">
        <v>126</v>
      </c>
    </row>
    <row r="250" spans="2:2" x14ac:dyDescent="0.35">
      <c r="B250">
        <v>129</v>
      </c>
    </row>
    <row r="251" spans="2:2" x14ac:dyDescent="0.35">
      <c r="B251">
        <v>136</v>
      </c>
    </row>
    <row r="252" spans="2:2" x14ac:dyDescent="0.35">
      <c r="B252">
        <v>127</v>
      </c>
    </row>
    <row r="253" spans="2:2" x14ac:dyDescent="0.35">
      <c r="B253">
        <v>130</v>
      </c>
    </row>
    <row r="254" spans="2:2" x14ac:dyDescent="0.35">
      <c r="B254">
        <v>122</v>
      </c>
    </row>
    <row r="255" spans="2:2" x14ac:dyDescent="0.35">
      <c r="B255">
        <v>125</v>
      </c>
    </row>
    <row r="256" spans="2:2" x14ac:dyDescent="0.35">
      <c r="B256">
        <v>133</v>
      </c>
    </row>
    <row r="257" spans="2:2" x14ac:dyDescent="0.35">
      <c r="B257">
        <v>140</v>
      </c>
    </row>
    <row r="258" spans="2:2" x14ac:dyDescent="0.35">
      <c r="B258">
        <v>126</v>
      </c>
    </row>
    <row r="259" spans="2:2" x14ac:dyDescent="0.35">
      <c r="B259">
        <v>133</v>
      </c>
    </row>
    <row r="260" spans="2:2" x14ac:dyDescent="0.35">
      <c r="B260">
        <v>135</v>
      </c>
    </row>
    <row r="261" spans="2:2" x14ac:dyDescent="0.35">
      <c r="B261">
        <v>130</v>
      </c>
    </row>
    <row r="262" spans="2:2" x14ac:dyDescent="0.35">
      <c r="B262">
        <v>134</v>
      </c>
    </row>
    <row r="263" spans="2:2" x14ac:dyDescent="0.35">
      <c r="B263">
        <v>141</v>
      </c>
    </row>
    <row r="264" spans="2:2" x14ac:dyDescent="0.35">
      <c r="B264">
        <v>119</v>
      </c>
    </row>
    <row r="265" spans="2:2" x14ac:dyDescent="0.35">
      <c r="B265">
        <v>125</v>
      </c>
    </row>
    <row r="266" spans="2:2" x14ac:dyDescent="0.35">
      <c r="B266">
        <v>131</v>
      </c>
    </row>
    <row r="267" spans="2:2" x14ac:dyDescent="0.35">
      <c r="B267">
        <v>136</v>
      </c>
    </row>
    <row r="268" spans="2:2" x14ac:dyDescent="0.35">
      <c r="B268">
        <v>128</v>
      </c>
    </row>
    <row r="269" spans="2:2" x14ac:dyDescent="0.35">
      <c r="B269">
        <v>124</v>
      </c>
    </row>
    <row r="270" spans="2:2" x14ac:dyDescent="0.35">
      <c r="B270">
        <v>132</v>
      </c>
    </row>
    <row r="271" spans="2:2" x14ac:dyDescent="0.35">
      <c r="B271">
        <v>136</v>
      </c>
    </row>
    <row r="272" spans="2:2" x14ac:dyDescent="0.35">
      <c r="B272">
        <v>127</v>
      </c>
    </row>
    <row r="273" spans="2:2" x14ac:dyDescent="0.35">
      <c r="B273">
        <v>130</v>
      </c>
    </row>
    <row r="274" spans="2:2" x14ac:dyDescent="0.35">
      <c r="B274">
        <v>122</v>
      </c>
    </row>
    <row r="275" spans="2:2" x14ac:dyDescent="0.35">
      <c r="B275">
        <v>125</v>
      </c>
    </row>
    <row r="276" spans="2:2" x14ac:dyDescent="0.35">
      <c r="B276">
        <v>133</v>
      </c>
    </row>
    <row r="277" spans="2:2" x14ac:dyDescent="0.35">
      <c r="B277">
        <v>140</v>
      </c>
    </row>
    <row r="278" spans="2:2" x14ac:dyDescent="0.35">
      <c r="B278">
        <v>126</v>
      </c>
    </row>
    <row r="279" spans="2:2" x14ac:dyDescent="0.35">
      <c r="B279">
        <v>133</v>
      </c>
    </row>
    <row r="280" spans="2:2" x14ac:dyDescent="0.35">
      <c r="B280">
        <v>135</v>
      </c>
    </row>
    <row r="281" spans="2:2" x14ac:dyDescent="0.35">
      <c r="B281">
        <v>130</v>
      </c>
    </row>
    <row r="282" spans="2:2" x14ac:dyDescent="0.35">
      <c r="B282">
        <v>134</v>
      </c>
    </row>
    <row r="283" spans="2:2" x14ac:dyDescent="0.35">
      <c r="B283">
        <v>141</v>
      </c>
    </row>
    <row r="284" spans="2:2" x14ac:dyDescent="0.35">
      <c r="B284">
        <v>119</v>
      </c>
    </row>
    <row r="285" spans="2:2" x14ac:dyDescent="0.35">
      <c r="B285">
        <v>125</v>
      </c>
    </row>
    <row r="286" spans="2:2" x14ac:dyDescent="0.35">
      <c r="B286">
        <v>131</v>
      </c>
    </row>
    <row r="287" spans="2:2" x14ac:dyDescent="0.35">
      <c r="B287">
        <v>136</v>
      </c>
    </row>
    <row r="288" spans="2:2" x14ac:dyDescent="0.35">
      <c r="B288">
        <v>128</v>
      </c>
    </row>
    <row r="289" spans="2:2" x14ac:dyDescent="0.35">
      <c r="B289">
        <v>124</v>
      </c>
    </row>
    <row r="290" spans="2:2" x14ac:dyDescent="0.35">
      <c r="B290">
        <v>132</v>
      </c>
    </row>
    <row r="291" spans="2:2" x14ac:dyDescent="0.35">
      <c r="B291">
        <v>136</v>
      </c>
    </row>
    <row r="292" spans="2:2" x14ac:dyDescent="0.35">
      <c r="B292">
        <v>127</v>
      </c>
    </row>
    <row r="293" spans="2:2" x14ac:dyDescent="0.35">
      <c r="B293">
        <v>130</v>
      </c>
    </row>
    <row r="294" spans="2:2" x14ac:dyDescent="0.35">
      <c r="B294">
        <v>122</v>
      </c>
    </row>
    <row r="295" spans="2:2" x14ac:dyDescent="0.35">
      <c r="B295">
        <v>125</v>
      </c>
    </row>
    <row r="296" spans="2:2" x14ac:dyDescent="0.35">
      <c r="B296">
        <v>133</v>
      </c>
    </row>
    <row r="297" spans="2:2" x14ac:dyDescent="0.35">
      <c r="B297">
        <v>140</v>
      </c>
    </row>
    <row r="298" spans="2:2" x14ac:dyDescent="0.35">
      <c r="B298">
        <v>126</v>
      </c>
    </row>
    <row r="299" spans="2:2" x14ac:dyDescent="0.35">
      <c r="B299">
        <v>133</v>
      </c>
    </row>
    <row r="300" spans="2:2" x14ac:dyDescent="0.35">
      <c r="B300">
        <v>135</v>
      </c>
    </row>
    <row r="301" spans="2:2" x14ac:dyDescent="0.35">
      <c r="B301">
        <v>130</v>
      </c>
    </row>
    <row r="302" spans="2:2" x14ac:dyDescent="0.35">
      <c r="B302">
        <v>134</v>
      </c>
    </row>
    <row r="303" spans="2:2" x14ac:dyDescent="0.35">
      <c r="B303">
        <v>141</v>
      </c>
    </row>
    <row r="304" spans="2:2" x14ac:dyDescent="0.35">
      <c r="B304">
        <v>119</v>
      </c>
    </row>
    <row r="305" spans="2:2" x14ac:dyDescent="0.35">
      <c r="B305">
        <v>125</v>
      </c>
    </row>
    <row r="306" spans="2:2" x14ac:dyDescent="0.35">
      <c r="B306">
        <v>131</v>
      </c>
    </row>
    <row r="307" spans="2:2" x14ac:dyDescent="0.35">
      <c r="B307">
        <v>136</v>
      </c>
    </row>
    <row r="308" spans="2:2" x14ac:dyDescent="0.35">
      <c r="B308">
        <v>128</v>
      </c>
    </row>
    <row r="309" spans="2:2" x14ac:dyDescent="0.35">
      <c r="B309">
        <v>124</v>
      </c>
    </row>
    <row r="310" spans="2:2" x14ac:dyDescent="0.35">
      <c r="B310">
        <v>132</v>
      </c>
    </row>
    <row r="311" spans="2:2" x14ac:dyDescent="0.35">
      <c r="B311">
        <v>136</v>
      </c>
    </row>
    <row r="312" spans="2:2" x14ac:dyDescent="0.35">
      <c r="B312">
        <v>127</v>
      </c>
    </row>
    <row r="313" spans="2:2" x14ac:dyDescent="0.35">
      <c r="B313">
        <v>130</v>
      </c>
    </row>
    <row r="314" spans="2:2" x14ac:dyDescent="0.35">
      <c r="B314">
        <v>122</v>
      </c>
    </row>
    <row r="315" spans="2:2" x14ac:dyDescent="0.35">
      <c r="B315">
        <v>125</v>
      </c>
    </row>
    <row r="316" spans="2:2" x14ac:dyDescent="0.35">
      <c r="B316">
        <v>133</v>
      </c>
    </row>
    <row r="317" spans="2:2" x14ac:dyDescent="0.35">
      <c r="B317">
        <v>140</v>
      </c>
    </row>
    <row r="318" spans="2:2" x14ac:dyDescent="0.35">
      <c r="B318">
        <v>126</v>
      </c>
    </row>
    <row r="319" spans="2:2" x14ac:dyDescent="0.35">
      <c r="B319">
        <v>133</v>
      </c>
    </row>
    <row r="320" spans="2:2" x14ac:dyDescent="0.35">
      <c r="B320">
        <v>135</v>
      </c>
    </row>
    <row r="321" spans="1:2" x14ac:dyDescent="0.35">
      <c r="B321">
        <v>130</v>
      </c>
    </row>
    <row r="322" spans="1:2" x14ac:dyDescent="0.35">
      <c r="B322">
        <v>134</v>
      </c>
    </row>
    <row r="323" spans="1:2" x14ac:dyDescent="0.35">
      <c r="B323">
        <v>141</v>
      </c>
    </row>
    <row r="324" spans="1:2" x14ac:dyDescent="0.35">
      <c r="B324">
        <v>119</v>
      </c>
    </row>
    <row r="325" spans="1:2" x14ac:dyDescent="0.35">
      <c r="B325">
        <v>125</v>
      </c>
    </row>
    <row r="326" spans="1:2" x14ac:dyDescent="0.35">
      <c r="B326">
        <v>131</v>
      </c>
    </row>
    <row r="327" spans="1:2" x14ac:dyDescent="0.35">
      <c r="B327">
        <v>136</v>
      </c>
    </row>
    <row r="328" spans="1:2" x14ac:dyDescent="0.35">
      <c r="B328">
        <v>128</v>
      </c>
    </row>
    <row r="329" spans="1:2" x14ac:dyDescent="0.35">
      <c r="B329">
        <v>124</v>
      </c>
    </row>
    <row r="330" spans="1:2" x14ac:dyDescent="0.35">
      <c r="B330">
        <v>132</v>
      </c>
    </row>
    <row r="332" spans="1:2" x14ac:dyDescent="0.35">
      <c r="A332" t="s">
        <v>35</v>
      </c>
    </row>
    <row r="333" spans="1:2" x14ac:dyDescent="0.35">
      <c r="A333" t="s">
        <v>124</v>
      </c>
    </row>
    <row r="345" spans="1:2" x14ac:dyDescent="0.35">
      <c r="A345" t="s">
        <v>125</v>
      </c>
    </row>
    <row r="347" spans="1:2" x14ac:dyDescent="0.35">
      <c r="A347" s="2" t="s">
        <v>10</v>
      </c>
      <c r="B347">
        <f>MEDIAN(B228:B330)</f>
        <v>131</v>
      </c>
    </row>
    <row r="349" spans="1:2" x14ac:dyDescent="0.35">
      <c r="A349" t="s">
        <v>126</v>
      </c>
    </row>
    <row r="366" spans="1:1" x14ac:dyDescent="0.35">
      <c r="A366" s="2" t="s">
        <v>127</v>
      </c>
    </row>
    <row r="367" spans="1:1" x14ac:dyDescent="0.35"/>
    <row r="369" spans="1:4" x14ac:dyDescent="0.35">
      <c r="A369" t="s">
        <v>14</v>
      </c>
    </row>
    <row r="370" spans="1:4" x14ac:dyDescent="0.35">
      <c r="A370" t="s">
        <v>128</v>
      </c>
    </row>
    <row r="372" spans="1:4" x14ac:dyDescent="0.35">
      <c r="B372" t="s">
        <v>129</v>
      </c>
      <c r="C372" t="s">
        <v>130</v>
      </c>
      <c r="D372" t="s">
        <v>131</v>
      </c>
    </row>
    <row r="373" spans="1:4" x14ac:dyDescent="0.35">
      <c r="B373">
        <v>45</v>
      </c>
      <c r="C373">
        <v>32</v>
      </c>
      <c r="D373">
        <v>40</v>
      </c>
    </row>
    <row r="374" spans="1:4" x14ac:dyDescent="0.35">
      <c r="B374">
        <v>35</v>
      </c>
      <c r="C374">
        <v>28</v>
      </c>
      <c r="D374">
        <v>39</v>
      </c>
    </row>
    <row r="375" spans="1:4" x14ac:dyDescent="0.35">
      <c r="B375">
        <v>40</v>
      </c>
      <c r="C375">
        <v>30</v>
      </c>
      <c r="D375">
        <v>42</v>
      </c>
    </row>
    <row r="376" spans="1:4" x14ac:dyDescent="0.35">
      <c r="B376">
        <v>38</v>
      </c>
      <c r="C376">
        <v>34</v>
      </c>
      <c r="D376">
        <v>41</v>
      </c>
    </row>
    <row r="377" spans="1:4" x14ac:dyDescent="0.35">
      <c r="B377">
        <v>42</v>
      </c>
      <c r="C377">
        <v>33</v>
      </c>
      <c r="D377">
        <v>38</v>
      </c>
    </row>
    <row r="378" spans="1:4" x14ac:dyDescent="0.35">
      <c r="B378">
        <v>37</v>
      </c>
      <c r="C378">
        <v>35</v>
      </c>
      <c r="D378">
        <v>43</v>
      </c>
    </row>
    <row r="379" spans="1:4" x14ac:dyDescent="0.35">
      <c r="B379">
        <v>39</v>
      </c>
      <c r="C379">
        <v>31</v>
      </c>
      <c r="D379">
        <v>45</v>
      </c>
    </row>
    <row r="380" spans="1:4" x14ac:dyDescent="0.35">
      <c r="B380">
        <v>43</v>
      </c>
      <c r="C380">
        <v>29</v>
      </c>
      <c r="D380">
        <v>44</v>
      </c>
    </row>
    <row r="381" spans="1:4" x14ac:dyDescent="0.35">
      <c r="B381">
        <v>44</v>
      </c>
      <c r="C381">
        <v>36</v>
      </c>
      <c r="D381">
        <v>41</v>
      </c>
    </row>
    <row r="382" spans="1:4" x14ac:dyDescent="0.35">
      <c r="B382">
        <v>41</v>
      </c>
      <c r="C382">
        <v>37</v>
      </c>
      <c r="D382">
        <v>37</v>
      </c>
    </row>
    <row r="384" spans="1:4" x14ac:dyDescent="0.35">
      <c r="A384" t="s">
        <v>35</v>
      </c>
    </row>
    <row r="385" spans="1:1" x14ac:dyDescent="0.35">
      <c r="A385" t="s">
        <v>132</v>
      </c>
    </row>
    <row r="402" spans="1:2" x14ac:dyDescent="0.35">
      <c r="A402" t="s">
        <v>133</v>
      </c>
    </row>
    <row r="404" spans="1:2" x14ac:dyDescent="0.35">
      <c r="A404" s="2" t="s">
        <v>8</v>
      </c>
      <c r="B404">
        <f>AVERAGE(B373:D382)</f>
        <v>37.966666666666669</v>
      </c>
    </row>
    <row r="406" spans="1:2" x14ac:dyDescent="0.35">
      <c r="A406" t="s">
        <v>134</v>
      </c>
    </row>
    <row r="408" spans="1:2" x14ac:dyDescent="0.35">
      <c r="A408" t="s">
        <v>8</v>
      </c>
      <c r="B408">
        <f>AVERAGE(B373:D382)</f>
        <v>37.966666666666669</v>
      </c>
    </row>
    <row r="410" spans="1:2" x14ac:dyDescent="0.35">
      <c r="A410" t="s">
        <v>10</v>
      </c>
      <c r="B410">
        <f>MEDIAN(B373:D382)</f>
        <v>38.5</v>
      </c>
    </row>
    <row r="412" spans="1:2" x14ac:dyDescent="0.35">
      <c r="A412" t="s">
        <v>12</v>
      </c>
      <c r="B412">
        <f>MODE(B373:D382)</f>
        <v>41</v>
      </c>
    </row>
    <row r="414" spans="1:2" x14ac:dyDescent="0.35">
      <c r="A414" t="s">
        <v>30</v>
      </c>
      <c r="B414">
        <f>_xlfn.VAR.S(B373:D382)</f>
        <v>23.619540229885075</v>
      </c>
    </row>
    <row r="416" spans="1:2" x14ac:dyDescent="0.35">
      <c r="A416" t="s">
        <v>45</v>
      </c>
      <c r="B416">
        <f>SQRT(B414)</f>
        <v>4.8599938508073315</v>
      </c>
    </row>
    <row r="418" spans="1:2" x14ac:dyDescent="0.35">
      <c r="A418" t="s">
        <v>135</v>
      </c>
    </row>
    <row r="419" spans="1:2" x14ac:dyDescent="0.35">
      <c r="A419" t="s">
        <v>88</v>
      </c>
      <c r="B419">
        <f>QUARTILE(B373:D382,1)</f>
        <v>35</v>
      </c>
    </row>
    <row r="420" spans="1:2" x14ac:dyDescent="0.35">
      <c r="A420" t="s">
        <v>89</v>
      </c>
      <c r="B420">
        <f>QUARTILE(B373:D382,3)</f>
        <v>41.75</v>
      </c>
    </row>
    <row r="421" spans="1:2" x14ac:dyDescent="0.35">
      <c r="A421" t="s">
        <v>136</v>
      </c>
      <c r="B421">
        <f>B420-B419</f>
        <v>6.75</v>
      </c>
    </row>
    <row r="423" spans="1:2" x14ac:dyDescent="0.35">
      <c r="A423" t="s">
        <v>137</v>
      </c>
    </row>
    <row r="425" spans="1:2" x14ac:dyDescent="0.35">
      <c r="A425" t="s">
        <v>129</v>
      </c>
      <c r="B425">
        <f>MAX(B373:B382)-MIN(B373:B382)</f>
        <v>10</v>
      </c>
    </row>
    <row r="427" spans="1:2" x14ac:dyDescent="0.35">
      <c r="A427" t="s">
        <v>130</v>
      </c>
      <c r="B427">
        <f>MAX(C373:C382)-MIN(C373:C382)</f>
        <v>9</v>
      </c>
    </row>
    <row r="429" spans="1:2" x14ac:dyDescent="0.35">
      <c r="A429" t="s">
        <v>131</v>
      </c>
      <c r="B429">
        <f>MAX(D373:D382)-MIN(D373:D382)</f>
        <v>8</v>
      </c>
    </row>
  </sheetData>
  <pageMargins left="0.7" right="0.7" top="0.75" bottom="0.75" header="0.3" footer="0.3"/>
  <drawing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EEDB6E-4BEB-43F6-8FFE-CDC9144DFBE0}">
  <dimension ref="A1:C607"/>
  <sheetViews>
    <sheetView topLeftCell="A193" workbookViewId="0">
      <selection activeCell="D204" sqref="D204"/>
    </sheetView>
  </sheetViews>
  <sheetFormatPr defaultRowHeight="14.5" x14ac:dyDescent="0.35"/>
  <cols>
    <col min="1" max="1" width="10.26953125" customWidth="1"/>
    <col min="2" max="2" width="22.1796875" customWidth="1"/>
    <col min="22" max="22" width="11.81640625" customWidth="1"/>
    <col min="29" max="29" width="148.453125" customWidth="1"/>
    <col min="30" max="30" width="15.54296875" customWidth="1"/>
  </cols>
  <sheetData>
    <row r="1" spans="1:2" x14ac:dyDescent="0.35">
      <c r="A1" t="s">
        <v>0</v>
      </c>
    </row>
    <row r="2" spans="1:2" x14ac:dyDescent="0.35"/>
    <row r="3" spans="1:2" x14ac:dyDescent="0.35">
      <c r="A3" t="s">
        <v>138</v>
      </c>
    </row>
    <row r="4" spans="1:2" x14ac:dyDescent="0.35">
      <c r="A4" t="s">
        <v>139</v>
      </c>
    </row>
    <row r="6" spans="1:2" x14ac:dyDescent="0.35">
      <c r="B6" t="s">
        <v>140</v>
      </c>
    </row>
    <row r="7" spans="1:2" x14ac:dyDescent="0.35">
      <c r="B7">
        <v>2.5</v>
      </c>
    </row>
    <row r="8" spans="1:2" x14ac:dyDescent="0.35">
      <c r="B8">
        <v>1.3</v>
      </c>
    </row>
    <row r="9" spans="1:2" x14ac:dyDescent="0.35">
      <c r="B9">
        <v>-0.8</v>
      </c>
    </row>
    <row r="10" spans="1:2" x14ac:dyDescent="0.35">
      <c r="B10">
        <v>-1.9</v>
      </c>
    </row>
    <row r="11" spans="1:2" x14ac:dyDescent="0.35">
      <c r="B11">
        <v>2.1</v>
      </c>
    </row>
    <row r="12" spans="1:2" x14ac:dyDescent="0.35">
      <c r="B12">
        <v>0.5</v>
      </c>
    </row>
    <row r="13" spans="1:2" x14ac:dyDescent="0.35">
      <c r="B13">
        <v>-1.2</v>
      </c>
    </row>
    <row r="14" spans="1:2" x14ac:dyDescent="0.35">
      <c r="B14">
        <v>1.8</v>
      </c>
    </row>
    <row r="15" spans="1:2" x14ac:dyDescent="0.35">
      <c r="B15">
        <v>-0.5</v>
      </c>
    </row>
    <row r="16" spans="1:2" x14ac:dyDescent="0.35">
      <c r="B16">
        <v>2.2999999999999998</v>
      </c>
    </row>
    <row r="17" spans="2:2" x14ac:dyDescent="0.35">
      <c r="B17">
        <v>-0.7</v>
      </c>
    </row>
    <row r="18" spans="2:2" x14ac:dyDescent="0.35">
      <c r="B18">
        <v>1.2</v>
      </c>
    </row>
    <row r="19" spans="2:2" x14ac:dyDescent="0.35">
      <c r="B19">
        <v>-1.5</v>
      </c>
    </row>
    <row r="20" spans="2:2" x14ac:dyDescent="0.35">
      <c r="B20">
        <v>-0.3</v>
      </c>
    </row>
    <row r="21" spans="2:2" x14ac:dyDescent="0.35">
      <c r="B21">
        <v>2.6</v>
      </c>
    </row>
    <row r="22" spans="2:2" x14ac:dyDescent="0.35">
      <c r="B22">
        <v>1.1000000000000001</v>
      </c>
    </row>
    <row r="23" spans="2:2" x14ac:dyDescent="0.35">
      <c r="B23">
        <v>-1.7</v>
      </c>
    </row>
    <row r="24" spans="2:2" x14ac:dyDescent="0.35">
      <c r="B24">
        <v>0.9</v>
      </c>
    </row>
    <row r="25" spans="2:2" x14ac:dyDescent="0.35">
      <c r="B25">
        <v>-1.4</v>
      </c>
    </row>
    <row r="26" spans="2:2" x14ac:dyDescent="0.35">
      <c r="B26">
        <v>0.3</v>
      </c>
    </row>
    <row r="27" spans="2:2" x14ac:dyDescent="0.35">
      <c r="B27">
        <v>1.9</v>
      </c>
    </row>
    <row r="28" spans="2:2" x14ac:dyDescent="0.35">
      <c r="B28">
        <v>-1.1000000000000001</v>
      </c>
    </row>
    <row r="29" spans="2:2" x14ac:dyDescent="0.35">
      <c r="B29">
        <v>-0.4</v>
      </c>
    </row>
    <row r="30" spans="2:2" x14ac:dyDescent="0.35">
      <c r="B30">
        <v>2.2000000000000002</v>
      </c>
    </row>
    <row r="31" spans="2:2" x14ac:dyDescent="0.35">
      <c r="B31">
        <v>-0.9</v>
      </c>
    </row>
    <row r="32" spans="2:2" x14ac:dyDescent="0.35">
      <c r="B32">
        <v>1.6</v>
      </c>
    </row>
    <row r="33" spans="2:2" x14ac:dyDescent="0.35">
      <c r="B33">
        <v>-0.6</v>
      </c>
    </row>
    <row r="34" spans="2:2" x14ac:dyDescent="0.35">
      <c r="B34">
        <v>-1.3</v>
      </c>
    </row>
    <row r="35" spans="2:2" x14ac:dyDescent="0.35">
      <c r="B35">
        <v>2.4</v>
      </c>
    </row>
    <row r="36" spans="2:2" x14ac:dyDescent="0.35">
      <c r="B36">
        <v>0.7</v>
      </c>
    </row>
    <row r="37" spans="2:2" x14ac:dyDescent="0.35">
      <c r="B37">
        <v>-1.8</v>
      </c>
    </row>
    <row r="38" spans="2:2" x14ac:dyDescent="0.35">
      <c r="B38">
        <v>1.5</v>
      </c>
    </row>
    <row r="39" spans="2:2" x14ac:dyDescent="0.35">
      <c r="B39">
        <v>-0.2</v>
      </c>
    </row>
    <row r="40" spans="2:2" x14ac:dyDescent="0.35">
      <c r="B40">
        <v>-2.1</v>
      </c>
    </row>
    <row r="41" spans="2:2" x14ac:dyDescent="0.35">
      <c r="B41">
        <v>2.8</v>
      </c>
    </row>
    <row r="42" spans="2:2" x14ac:dyDescent="0.35">
      <c r="B42">
        <v>0.8</v>
      </c>
    </row>
    <row r="43" spans="2:2" x14ac:dyDescent="0.35">
      <c r="B43">
        <v>-1.6</v>
      </c>
    </row>
    <row r="44" spans="2:2" x14ac:dyDescent="0.35">
      <c r="B44">
        <v>1.4</v>
      </c>
    </row>
    <row r="45" spans="2:2" x14ac:dyDescent="0.35">
      <c r="B45">
        <v>-0.1</v>
      </c>
    </row>
    <row r="46" spans="2:2" x14ac:dyDescent="0.35">
      <c r="B46">
        <v>2.5</v>
      </c>
    </row>
    <row r="47" spans="2:2" x14ac:dyDescent="0.35">
      <c r="B47">
        <v>-1</v>
      </c>
    </row>
    <row r="48" spans="2:2" x14ac:dyDescent="0.35">
      <c r="B48">
        <v>1.7</v>
      </c>
    </row>
    <row r="49" spans="1:2" x14ac:dyDescent="0.35">
      <c r="B49">
        <v>-0.9</v>
      </c>
    </row>
    <row r="50" spans="1:2" x14ac:dyDescent="0.35">
      <c r="B50">
        <v>-2</v>
      </c>
    </row>
    <row r="51" spans="1:2" x14ac:dyDescent="0.35">
      <c r="B51">
        <v>2.7</v>
      </c>
    </row>
    <row r="52" spans="1:2" x14ac:dyDescent="0.35">
      <c r="B52">
        <v>0.6</v>
      </c>
    </row>
    <row r="53" spans="1:2" x14ac:dyDescent="0.35">
      <c r="B53">
        <v>-1.4</v>
      </c>
    </row>
    <row r="54" spans="1:2" x14ac:dyDescent="0.35">
      <c r="B54">
        <v>1.1000000000000001</v>
      </c>
    </row>
    <row r="55" spans="1:2" x14ac:dyDescent="0.35">
      <c r="B55">
        <v>-0.3</v>
      </c>
    </row>
    <row r="56" spans="1:2" x14ac:dyDescent="0.35">
      <c r="B56">
        <v>2</v>
      </c>
    </row>
    <row r="58" spans="1:2" x14ac:dyDescent="0.35">
      <c r="A58" t="s">
        <v>35</v>
      </c>
    </row>
    <row r="59" spans="1:2" x14ac:dyDescent="0.35">
      <c r="A59" t="s">
        <v>141</v>
      </c>
    </row>
    <row r="61" spans="1:2" x14ac:dyDescent="0.35">
      <c r="A61" t="s">
        <v>142</v>
      </c>
      <c r="B61">
        <f>SKEW(B7:B56)</f>
        <v>4.4114721855163581E-2</v>
      </c>
    </row>
    <row r="63" spans="1:2" x14ac:dyDescent="0.35">
      <c r="A63" t="s">
        <v>143</v>
      </c>
    </row>
    <row r="65" spans="1:3" x14ac:dyDescent="0.35">
      <c r="A65" t="s">
        <v>144</v>
      </c>
      <c r="B65">
        <f>KURT(B7:B56)</f>
        <v>-1.3773497442276583</v>
      </c>
    </row>
    <row r="67" spans="1:3" x14ac:dyDescent="0.35">
      <c r="A67" t="s">
        <v>145</v>
      </c>
    </row>
    <row r="69" spans="1:3" x14ac:dyDescent="0.35">
      <c r="B69" s="7" t="s">
        <v>8</v>
      </c>
      <c r="C69" s="11">
        <f>AVERAGE(B7:B56)</f>
        <v>0.33599999999999997</v>
      </c>
    </row>
    <row r="70" spans="1:3" x14ac:dyDescent="0.35">
      <c r="B70" s="7" t="s">
        <v>10</v>
      </c>
      <c r="C70" s="11">
        <f>MEDIAN(B7:B56)</f>
        <v>0.4</v>
      </c>
    </row>
    <row r="71" spans="1:3" x14ac:dyDescent="0.35">
      <c r="B71" s="7" t="s">
        <v>12</v>
      </c>
      <c r="C71" s="11">
        <f>MODE(B7:B56)</f>
        <v>2.5</v>
      </c>
    </row>
    <row r="72" spans="1:3" x14ac:dyDescent="0.35">
      <c r="B72" s="7" t="s">
        <v>146</v>
      </c>
      <c r="C72" s="11">
        <f>SQRT(C73)</f>
        <v>1.523390418555578</v>
      </c>
    </row>
    <row r="73" spans="1:3" x14ac:dyDescent="0.35">
      <c r="B73" s="7" t="s">
        <v>30</v>
      </c>
      <c r="C73" s="11">
        <f>_xlfn.VAR.S(B7:B56)</f>
        <v>2.3207183673469389</v>
      </c>
    </row>
    <row r="74" spans="1:3" x14ac:dyDescent="0.35">
      <c r="B74" s="7" t="s">
        <v>144</v>
      </c>
      <c r="C74" s="11">
        <f>KURT(B7:B56)</f>
        <v>-1.3773497442276583</v>
      </c>
    </row>
    <row r="75" spans="1:3" x14ac:dyDescent="0.35">
      <c r="B75" s="7" t="s">
        <v>142</v>
      </c>
      <c r="C75" s="11">
        <f>SKEW(B7:B56)</f>
        <v>4.4114721855163581E-2</v>
      </c>
    </row>
    <row r="76" spans="1:3" x14ac:dyDescent="0.35">
      <c r="B76" s="7" t="s">
        <v>26</v>
      </c>
      <c r="C76" s="11">
        <f>C78-C77</f>
        <v>4.9000000000000004</v>
      </c>
    </row>
    <row r="77" spans="1:3" x14ac:dyDescent="0.35">
      <c r="B77" s="7" t="s">
        <v>28</v>
      </c>
      <c r="C77" s="11">
        <f>MIN(B7:B56)</f>
        <v>-2.1</v>
      </c>
    </row>
    <row r="78" spans="1:3" x14ac:dyDescent="0.35">
      <c r="B78" s="7" t="s">
        <v>27</v>
      </c>
      <c r="C78" s="11">
        <f>MAX(B7:B56)</f>
        <v>2.8</v>
      </c>
    </row>
    <row r="79" spans="1:3" x14ac:dyDescent="0.35">
      <c r="B79" s="7" t="s">
        <v>147</v>
      </c>
      <c r="C79" s="11">
        <f>SUM(B7:B56)</f>
        <v>16.799999999999997</v>
      </c>
    </row>
    <row r="80" spans="1:3" x14ac:dyDescent="0.35">
      <c r="B80" s="7" t="s">
        <v>148</v>
      </c>
      <c r="C80" s="11">
        <f>COUNT(B7:B56)</f>
        <v>50</v>
      </c>
    </row>
    <row r="83" spans="1:2" x14ac:dyDescent="0.35">
      <c r="A83" t="s">
        <v>13</v>
      </c>
    </row>
    <row r="84" spans="1:2" x14ac:dyDescent="0.35"/>
    <row r="85" spans="1:2" x14ac:dyDescent="0.35">
      <c r="A85" t="s">
        <v>138</v>
      </c>
    </row>
    <row r="86" spans="1:2" x14ac:dyDescent="0.35">
      <c r="A86" t="s">
        <v>149</v>
      </c>
    </row>
    <row r="88" spans="1:2" x14ac:dyDescent="0.35">
      <c r="B88" t="s">
        <v>150</v>
      </c>
    </row>
    <row r="89" spans="1:2" x14ac:dyDescent="0.35">
      <c r="B89">
        <v>2.5</v>
      </c>
    </row>
    <row r="90" spans="1:2" x14ac:dyDescent="0.35">
      <c r="B90">
        <v>4.8</v>
      </c>
    </row>
    <row r="91" spans="1:2" x14ac:dyDescent="0.35">
      <c r="B91">
        <v>3.2</v>
      </c>
    </row>
    <row r="92" spans="1:2" x14ac:dyDescent="0.35">
      <c r="B92">
        <v>2.1</v>
      </c>
    </row>
    <row r="93" spans="1:2" x14ac:dyDescent="0.35">
      <c r="B93">
        <v>4.5</v>
      </c>
    </row>
    <row r="94" spans="1:2" x14ac:dyDescent="0.35">
      <c r="B94">
        <v>2.9</v>
      </c>
    </row>
    <row r="95" spans="1:2" x14ac:dyDescent="0.35">
      <c r="B95">
        <v>2.2999999999999998</v>
      </c>
    </row>
    <row r="96" spans="1:2" x14ac:dyDescent="0.35">
      <c r="B96">
        <v>3.1</v>
      </c>
    </row>
    <row r="97" spans="2:2" x14ac:dyDescent="0.35">
      <c r="B97">
        <v>4.2</v>
      </c>
    </row>
    <row r="98" spans="2:2" x14ac:dyDescent="0.35">
      <c r="B98">
        <v>3.9</v>
      </c>
    </row>
    <row r="99" spans="2:2" x14ac:dyDescent="0.35">
      <c r="B99">
        <v>2.8</v>
      </c>
    </row>
    <row r="100" spans="2:2" x14ac:dyDescent="0.35">
      <c r="B100">
        <v>4.0999999999999996</v>
      </c>
    </row>
    <row r="101" spans="2:2" x14ac:dyDescent="0.35">
      <c r="B101">
        <v>2.6</v>
      </c>
    </row>
    <row r="102" spans="2:2" x14ac:dyDescent="0.35">
      <c r="B102">
        <v>2.4</v>
      </c>
    </row>
    <row r="103" spans="2:2" x14ac:dyDescent="0.35">
      <c r="B103">
        <v>4.7</v>
      </c>
    </row>
    <row r="104" spans="2:2" x14ac:dyDescent="0.35">
      <c r="B104">
        <v>3.3</v>
      </c>
    </row>
    <row r="105" spans="2:2" x14ac:dyDescent="0.35">
      <c r="B105">
        <v>2.7</v>
      </c>
    </row>
    <row r="106" spans="2:2" x14ac:dyDescent="0.35">
      <c r="B106">
        <v>3</v>
      </c>
    </row>
    <row r="107" spans="2:2" x14ac:dyDescent="0.35">
      <c r="B107">
        <v>4.3</v>
      </c>
    </row>
    <row r="108" spans="2:2" x14ac:dyDescent="0.35">
      <c r="B108">
        <v>3.7</v>
      </c>
    </row>
    <row r="109" spans="2:2" x14ac:dyDescent="0.35">
      <c r="B109">
        <v>2.2000000000000002</v>
      </c>
    </row>
    <row r="110" spans="2:2" x14ac:dyDescent="0.35">
      <c r="B110">
        <v>3.6</v>
      </c>
    </row>
    <row r="111" spans="2:2" x14ac:dyDescent="0.35">
      <c r="B111">
        <v>4</v>
      </c>
    </row>
    <row r="112" spans="2:2" x14ac:dyDescent="0.35">
      <c r="B112">
        <v>2.7</v>
      </c>
    </row>
    <row r="113" spans="2:2" x14ac:dyDescent="0.35">
      <c r="B113">
        <v>3.8</v>
      </c>
    </row>
    <row r="114" spans="2:2" x14ac:dyDescent="0.35">
      <c r="B114">
        <v>3.5</v>
      </c>
    </row>
    <row r="115" spans="2:2" x14ac:dyDescent="0.35">
      <c r="B115">
        <v>3.2</v>
      </c>
    </row>
    <row r="116" spans="2:2" x14ac:dyDescent="0.35">
      <c r="B116">
        <v>4.4000000000000004</v>
      </c>
    </row>
    <row r="117" spans="2:2" x14ac:dyDescent="0.35">
      <c r="B117">
        <v>2</v>
      </c>
    </row>
    <row r="118" spans="2:2" x14ac:dyDescent="0.35">
      <c r="B118">
        <v>3.4</v>
      </c>
    </row>
    <row r="119" spans="2:2" x14ac:dyDescent="0.35">
      <c r="B119">
        <v>3.1</v>
      </c>
    </row>
    <row r="120" spans="2:2" x14ac:dyDescent="0.35">
      <c r="B120">
        <v>2.9</v>
      </c>
    </row>
    <row r="121" spans="2:2" x14ac:dyDescent="0.35">
      <c r="B121">
        <v>4.5999999999999996</v>
      </c>
    </row>
    <row r="122" spans="2:2" x14ac:dyDescent="0.35">
      <c r="B122">
        <v>3.3</v>
      </c>
    </row>
    <row r="123" spans="2:2" x14ac:dyDescent="0.35">
      <c r="B123">
        <v>2.5</v>
      </c>
    </row>
    <row r="124" spans="2:2" x14ac:dyDescent="0.35">
      <c r="B124">
        <v>4.9000000000000004</v>
      </c>
    </row>
    <row r="125" spans="2:2" x14ac:dyDescent="0.35">
      <c r="B125">
        <v>2.8</v>
      </c>
    </row>
    <row r="126" spans="2:2" x14ac:dyDescent="0.35">
      <c r="B126">
        <v>3</v>
      </c>
    </row>
    <row r="127" spans="2:2" x14ac:dyDescent="0.35">
      <c r="B127">
        <v>4.2</v>
      </c>
    </row>
    <row r="128" spans="2:2" x14ac:dyDescent="0.35">
      <c r="B128">
        <v>3.9</v>
      </c>
    </row>
    <row r="129" spans="2:2" x14ac:dyDescent="0.35">
      <c r="B129">
        <v>2.8</v>
      </c>
    </row>
    <row r="130" spans="2:2" x14ac:dyDescent="0.35">
      <c r="B130">
        <v>4.0999999999999996</v>
      </c>
    </row>
    <row r="131" spans="2:2" x14ac:dyDescent="0.35">
      <c r="B131">
        <v>2.6</v>
      </c>
    </row>
    <row r="132" spans="2:2" x14ac:dyDescent="0.35">
      <c r="B132">
        <v>2.4</v>
      </c>
    </row>
    <row r="133" spans="2:2" x14ac:dyDescent="0.35">
      <c r="B133">
        <v>4.7</v>
      </c>
    </row>
    <row r="134" spans="2:2" x14ac:dyDescent="0.35">
      <c r="B134">
        <v>3.3</v>
      </c>
    </row>
    <row r="135" spans="2:2" x14ac:dyDescent="0.35">
      <c r="B135">
        <v>2.7</v>
      </c>
    </row>
    <row r="136" spans="2:2" x14ac:dyDescent="0.35">
      <c r="B136">
        <v>3</v>
      </c>
    </row>
    <row r="137" spans="2:2" x14ac:dyDescent="0.35">
      <c r="B137">
        <v>4.3</v>
      </c>
    </row>
    <row r="138" spans="2:2" x14ac:dyDescent="0.35">
      <c r="B138">
        <v>3.7</v>
      </c>
    </row>
    <row r="139" spans="2:2" x14ac:dyDescent="0.35">
      <c r="B139">
        <v>2.2000000000000002</v>
      </c>
    </row>
    <row r="140" spans="2:2" x14ac:dyDescent="0.35">
      <c r="B140">
        <v>3.6</v>
      </c>
    </row>
    <row r="141" spans="2:2" x14ac:dyDescent="0.35">
      <c r="B141">
        <v>4</v>
      </c>
    </row>
    <row r="142" spans="2:2" x14ac:dyDescent="0.35">
      <c r="B142">
        <v>2.7</v>
      </c>
    </row>
    <row r="143" spans="2:2" x14ac:dyDescent="0.35">
      <c r="B143">
        <v>3.8</v>
      </c>
    </row>
    <row r="144" spans="2:2" x14ac:dyDescent="0.35">
      <c r="B144">
        <v>3.5</v>
      </c>
    </row>
    <row r="145" spans="2:2" x14ac:dyDescent="0.35">
      <c r="B145">
        <v>3.2</v>
      </c>
    </row>
    <row r="146" spans="2:2" x14ac:dyDescent="0.35">
      <c r="B146">
        <v>4.4000000000000004</v>
      </c>
    </row>
    <row r="147" spans="2:2" x14ac:dyDescent="0.35">
      <c r="B147">
        <v>2</v>
      </c>
    </row>
    <row r="148" spans="2:2" x14ac:dyDescent="0.35">
      <c r="B148">
        <v>3.4</v>
      </c>
    </row>
    <row r="149" spans="2:2" x14ac:dyDescent="0.35">
      <c r="B149">
        <v>3.1</v>
      </c>
    </row>
    <row r="150" spans="2:2" x14ac:dyDescent="0.35">
      <c r="B150">
        <v>2.9</v>
      </c>
    </row>
    <row r="151" spans="2:2" x14ac:dyDescent="0.35">
      <c r="B151">
        <v>4.5999999999999996</v>
      </c>
    </row>
    <row r="152" spans="2:2" x14ac:dyDescent="0.35">
      <c r="B152">
        <v>3.3</v>
      </c>
    </row>
    <row r="153" spans="2:2" x14ac:dyDescent="0.35">
      <c r="B153">
        <v>2.5</v>
      </c>
    </row>
    <row r="154" spans="2:2" x14ac:dyDescent="0.35">
      <c r="B154">
        <v>4.9000000000000004</v>
      </c>
    </row>
    <row r="155" spans="2:2" x14ac:dyDescent="0.35">
      <c r="B155">
        <v>2.8</v>
      </c>
    </row>
    <row r="156" spans="2:2" x14ac:dyDescent="0.35">
      <c r="B156">
        <v>3</v>
      </c>
    </row>
    <row r="157" spans="2:2" x14ac:dyDescent="0.35">
      <c r="B157">
        <v>4.2</v>
      </c>
    </row>
    <row r="158" spans="2:2" x14ac:dyDescent="0.35">
      <c r="B158">
        <v>3.9</v>
      </c>
    </row>
    <row r="159" spans="2:2" x14ac:dyDescent="0.35">
      <c r="B159">
        <v>2.8</v>
      </c>
    </row>
    <row r="160" spans="2:2" x14ac:dyDescent="0.35">
      <c r="B160">
        <v>4.0999999999999996</v>
      </c>
    </row>
    <row r="161" spans="2:2" x14ac:dyDescent="0.35">
      <c r="B161">
        <v>2.6</v>
      </c>
    </row>
    <row r="162" spans="2:2" x14ac:dyDescent="0.35">
      <c r="B162">
        <v>2.4</v>
      </c>
    </row>
    <row r="163" spans="2:2" x14ac:dyDescent="0.35">
      <c r="B163">
        <v>4.7</v>
      </c>
    </row>
    <row r="164" spans="2:2" x14ac:dyDescent="0.35">
      <c r="B164">
        <v>3.3</v>
      </c>
    </row>
    <row r="165" spans="2:2" x14ac:dyDescent="0.35">
      <c r="B165">
        <v>2.7</v>
      </c>
    </row>
    <row r="166" spans="2:2" x14ac:dyDescent="0.35">
      <c r="B166">
        <v>3</v>
      </c>
    </row>
    <row r="167" spans="2:2" x14ac:dyDescent="0.35">
      <c r="B167">
        <v>4.3</v>
      </c>
    </row>
    <row r="168" spans="2:2" x14ac:dyDescent="0.35">
      <c r="B168">
        <v>3.7</v>
      </c>
    </row>
    <row r="169" spans="2:2" x14ac:dyDescent="0.35">
      <c r="B169">
        <v>2.2000000000000002</v>
      </c>
    </row>
    <row r="170" spans="2:2" x14ac:dyDescent="0.35">
      <c r="B170">
        <v>3.6</v>
      </c>
    </row>
    <row r="171" spans="2:2" x14ac:dyDescent="0.35">
      <c r="B171">
        <v>4</v>
      </c>
    </row>
    <row r="172" spans="2:2" x14ac:dyDescent="0.35">
      <c r="B172">
        <v>2.7</v>
      </c>
    </row>
    <row r="173" spans="2:2" x14ac:dyDescent="0.35">
      <c r="B173">
        <v>3.8</v>
      </c>
    </row>
    <row r="174" spans="2:2" x14ac:dyDescent="0.35">
      <c r="B174">
        <v>3.5</v>
      </c>
    </row>
    <row r="175" spans="2:2" x14ac:dyDescent="0.35">
      <c r="B175">
        <v>3.2</v>
      </c>
    </row>
    <row r="176" spans="2:2" x14ac:dyDescent="0.35">
      <c r="B176">
        <v>4.4000000000000004</v>
      </c>
    </row>
    <row r="177" spans="1:2" x14ac:dyDescent="0.35">
      <c r="B177">
        <v>2</v>
      </c>
    </row>
    <row r="178" spans="1:2" x14ac:dyDescent="0.35">
      <c r="B178">
        <v>3.4</v>
      </c>
    </row>
    <row r="179" spans="1:2" x14ac:dyDescent="0.35">
      <c r="B179">
        <v>3.1</v>
      </c>
    </row>
    <row r="180" spans="1:2" x14ac:dyDescent="0.35">
      <c r="B180">
        <v>2.9</v>
      </c>
    </row>
    <row r="181" spans="1:2" x14ac:dyDescent="0.35">
      <c r="B181">
        <v>4.5999999999999996</v>
      </c>
    </row>
    <row r="182" spans="1:2" x14ac:dyDescent="0.35">
      <c r="B182">
        <v>3.3</v>
      </c>
    </row>
    <row r="183" spans="1:2" x14ac:dyDescent="0.35">
      <c r="B183">
        <v>2.5</v>
      </c>
    </row>
    <row r="184" spans="1:2" x14ac:dyDescent="0.35">
      <c r="B184">
        <v>4.9000000000000004</v>
      </c>
    </row>
    <row r="186" spans="1:2" x14ac:dyDescent="0.35">
      <c r="A186" t="s">
        <v>35</v>
      </c>
    </row>
    <row r="187" spans="1:2" x14ac:dyDescent="0.35">
      <c r="A187" t="s">
        <v>151</v>
      </c>
    </row>
    <row r="189" spans="1:2" x14ac:dyDescent="0.35">
      <c r="A189" t="s">
        <v>142</v>
      </c>
      <c r="B189">
        <f>SKEW(B89:B184)</f>
        <v>0.22402536454542335</v>
      </c>
    </row>
    <row r="191" spans="1:2" x14ac:dyDescent="0.35">
      <c r="A191" t="s">
        <v>152</v>
      </c>
    </row>
    <row r="193" spans="1:3" x14ac:dyDescent="0.35">
      <c r="A193" t="s">
        <v>144</v>
      </c>
      <c r="B193">
        <f>KURT(B89:B184)</f>
        <v>-0.93120912452529181</v>
      </c>
    </row>
    <row r="195" spans="1:3" x14ac:dyDescent="0.35">
      <c r="A195" t="s">
        <v>153</v>
      </c>
    </row>
    <row r="197" spans="1:3" x14ac:dyDescent="0.35">
      <c r="B197" s="14" t="s">
        <v>8</v>
      </c>
      <c r="C197" s="15">
        <f>AVERAGE(B89:B184)</f>
        <v>3.379166666666666</v>
      </c>
    </row>
    <row r="198" spans="1:3" x14ac:dyDescent="0.35">
      <c r="B198" s="16" t="s">
        <v>10</v>
      </c>
      <c r="C198" s="17">
        <f>MEDIAN(B89:B184)</f>
        <v>3.3</v>
      </c>
    </row>
    <row r="199" spans="1:3" x14ac:dyDescent="0.35">
      <c r="B199" s="16" t="s">
        <v>12</v>
      </c>
      <c r="C199" s="17">
        <f>MODE(B89:B184)</f>
        <v>3.3</v>
      </c>
    </row>
    <row r="200" spans="1:3" x14ac:dyDescent="0.35">
      <c r="B200" s="16" t="s">
        <v>146</v>
      </c>
      <c r="C200" s="17">
        <f>SQRT(C201)</f>
        <v>0.78939239347563983</v>
      </c>
    </row>
    <row r="201" spans="1:3" x14ac:dyDescent="0.35">
      <c r="B201" s="16" t="s">
        <v>30</v>
      </c>
      <c r="C201" s="17">
        <f>_xlfn.VAR.S(B89:B184)</f>
        <v>0.62314035087719943</v>
      </c>
    </row>
    <row r="202" spans="1:3" x14ac:dyDescent="0.35">
      <c r="B202" s="16" t="s">
        <v>144</v>
      </c>
      <c r="C202" s="17">
        <v>-0.93120000000000003</v>
      </c>
    </row>
    <row r="203" spans="1:3" x14ac:dyDescent="0.35">
      <c r="B203" s="16" t="s">
        <v>142</v>
      </c>
      <c r="C203" s="17">
        <v>0.224</v>
      </c>
    </row>
    <row r="204" spans="1:3" x14ac:dyDescent="0.35">
      <c r="B204" s="16" t="s">
        <v>26</v>
      </c>
      <c r="C204" s="17">
        <v>0</v>
      </c>
    </row>
    <row r="205" spans="1:3" x14ac:dyDescent="0.35">
      <c r="B205" s="16" t="s">
        <v>28</v>
      </c>
      <c r="C205" s="17">
        <f>MIN(B89:B184)</f>
        <v>2</v>
      </c>
    </row>
    <row r="206" spans="1:3" x14ac:dyDescent="0.35">
      <c r="B206" s="16" t="s">
        <v>27</v>
      </c>
      <c r="C206" s="17">
        <f>MAX(B7:B56)</f>
        <v>2.8</v>
      </c>
    </row>
    <row r="207" spans="1:3" x14ac:dyDescent="0.35">
      <c r="B207" s="16" t="s">
        <v>147</v>
      </c>
      <c r="C207" s="17">
        <f>SUM(B89:B184)</f>
        <v>324.39999999999992</v>
      </c>
    </row>
    <row r="208" spans="1:3" x14ac:dyDescent="0.35">
      <c r="B208" s="18" t="s">
        <v>148</v>
      </c>
      <c r="C208" s="19">
        <f>COUNT(B89:B184)</f>
        <v>96</v>
      </c>
    </row>
    <row r="210" spans="1:2" x14ac:dyDescent="0.35">
      <c r="A210" t="s">
        <v>19</v>
      </c>
    </row>
    <row r="211" spans="1:2" x14ac:dyDescent="0.35"/>
    <row r="212" spans="1:2" x14ac:dyDescent="0.35">
      <c r="A212" t="s">
        <v>138</v>
      </c>
    </row>
    <row r="213" spans="1:2" x14ac:dyDescent="0.35">
      <c r="A213" t="s">
        <v>154</v>
      </c>
    </row>
    <row r="215" spans="1:2" x14ac:dyDescent="0.35">
      <c r="B215" t="s">
        <v>155</v>
      </c>
    </row>
    <row r="216" spans="1:2" x14ac:dyDescent="0.35">
      <c r="B216">
        <v>4</v>
      </c>
    </row>
    <row r="217" spans="1:2" x14ac:dyDescent="0.35">
      <c r="B217">
        <v>5</v>
      </c>
    </row>
    <row r="218" spans="1:2" x14ac:dyDescent="0.35">
      <c r="B218">
        <v>3</v>
      </c>
    </row>
    <row r="219" spans="1:2" x14ac:dyDescent="0.35">
      <c r="B219">
        <v>4</v>
      </c>
    </row>
    <row r="220" spans="1:2" x14ac:dyDescent="0.35">
      <c r="B220">
        <v>4</v>
      </c>
    </row>
    <row r="221" spans="1:2" x14ac:dyDescent="0.35">
      <c r="B221">
        <v>3</v>
      </c>
    </row>
    <row r="222" spans="1:2" x14ac:dyDescent="0.35">
      <c r="B222">
        <v>2</v>
      </c>
    </row>
    <row r="223" spans="1:2" x14ac:dyDescent="0.35">
      <c r="B223">
        <v>5</v>
      </c>
    </row>
    <row r="224" spans="1:2" x14ac:dyDescent="0.35">
      <c r="B224">
        <v>4</v>
      </c>
    </row>
    <row r="225" spans="2:2" x14ac:dyDescent="0.35">
      <c r="B225">
        <v>3</v>
      </c>
    </row>
    <row r="226" spans="2:2" x14ac:dyDescent="0.35">
      <c r="B226">
        <v>5</v>
      </c>
    </row>
    <row r="227" spans="2:2" x14ac:dyDescent="0.35">
      <c r="B227">
        <v>4</v>
      </c>
    </row>
    <row r="228" spans="2:2" x14ac:dyDescent="0.35">
      <c r="B228">
        <v>2</v>
      </c>
    </row>
    <row r="229" spans="2:2" x14ac:dyDescent="0.35">
      <c r="B229">
        <v>3</v>
      </c>
    </row>
    <row r="230" spans="2:2" x14ac:dyDescent="0.35">
      <c r="B230">
        <v>4</v>
      </c>
    </row>
    <row r="231" spans="2:2" x14ac:dyDescent="0.35">
      <c r="B231">
        <v>5</v>
      </c>
    </row>
    <row r="232" spans="2:2" x14ac:dyDescent="0.35">
      <c r="B232">
        <v>3</v>
      </c>
    </row>
    <row r="233" spans="2:2" x14ac:dyDescent="0.35">
      <c r="B233">
        <v>4</v>
      </c>
    </row>
    <row r="234" spans="2:2" x14ac:dyDescent="0.35">
      <c r="B234">
        <v>5</v>
      </c>
    </row>
    <row r="235" spans="2:2" x14ac:dyDescent="0.35">
      <c r="B235">
        <v>3</v>
      </c>
    </row>
    <row r="236" spans="2:2" x14ac:dyDescent="0.35">
      <c r="B236">
        <v>4</v>
      </c>
    </row>
    <row r="237" spans="2:2" x14ac:dyDescent="0.35">
      <c r="B237">
        <v>3</v>
      </c>
    </row>
    <row r="238" spans="2:2" x14ac:dyDescent="0.35">
      <c r="B238">
        <v>2</v>
      </c>
    </row>
    <row r="239" spans="2:2" x14ac:dyDescent="0.35">
      <c r="B239">
        <v>4</v>
      </c>
    </row>
    <row r="240" spans="2:2" x14ac:dyDescent="0.35">
      <c r="B240">
        <v>5</v>
      </c>
    </row>
    <row r="241" spans="2:2" x14ac:dyDescent="0.35">
      <c r="B241">
        <v>3</v>
      </c>
    </row>
    <row r="242" spans="2:2" x14ac:dyDescent="0.35">
      <c r="B242">
        <v>4</v>
      </c>
    </row>
    <row r="243" spans="2:2" x14ac:dyDescent="0.35">
      <c r="B243">
        <v>5</v>
      </c>
    </row>
    <row r="244" spans="2:2" x14ac:dyDescent="0.35">
      <c r="B244">
        <v>4</v>
      </c>
    </row>
    <row r="245" spans="2:2" x14ac:dyDescent="0.35">
      <c r="B245">
        <v>3</v>
      </c>
    </row>
    <row r="246" spans="2:2" x14ac:dyDescent="0.35">
      <c r="B246">
        <v>3</v>
      </c>
    </row>
    <row r="247" spans="2:2" x14ac:dyDescent="0.35">
      <c r="B247">
        <v>4</v>
      </c>
    </row>
    <row r="248" spans="2:2" x14ac:dyDescent="0.35">
      <c r="B248">
        <v>5</v>
      </c>
    </row>
    <row r="249" spans="2:2" x14ac:dyDescent="0.35">
      <c r="B249">
        <v>2</v>
      </c>
    </row>
    <row r="250" spans="2:2" x14ac:dyDescent="0.35">
      <c r="B250">
        <v>3</v>
      </c>
    </row>
    <row r="251" spans="2:2" x14ac:dyDescent="0.35">
      <c r="B251">
        <v>4</v>
      </c>
    </row>
    <row r="252" spans="2:2" x14ac:dyDescent="0.35">
      <c r="B252">
        <v>4</v>
      </c>
    </row>
    <row r="253" spans="2:2" x14ac:dyDescent="0.35">
      <c r="B253">
        <v>3</v>
      </c>
    </row>
    <row r="254" spans="2:2" x14ac:dyDescent="0.35">
      <c r="B254">
        <v>5</v>
      </c>
    </row>
    <row r="255" spans="2:2" x14ac:dyDescent="0.35">
      <c r="B255">
        <v>4</v>
      </c>
    </row>
    <row r="256" spans="2:2" x14ac:dyDescent="0.35">
      <c r="B256">
        <v>3</v>
      </c>
    </row>
    <row r="257" spans="2:2" x14ac:dyDescent="0.35">
      <c r="B257">
        <v>4</v>
      </c>
    </row>
    <row r="258" spans="2:2" x14ac:dyDescent="0.35">
      <c r="B258">
        <v>5</v>
      </c>
    </row>
    <row r="259" spans="2:2" x14ac:dyDescent="0.35">
      <c r="B259">
        <v>4</v>
      </c>
    </row>
    <row r="260" spans="2:2" x14ac:dyDescent="0.35">
      <c r="B260">
        <v>2</v>
      </c>
    </row>
    <row r="261" spans="2:2" x14ac:dyDescent="0.35">
      <c r="B261">
        <v>3</v>
      </c>
    </row>
    <row r="262" spans="2:2" x14ac:dyDescent="0.35">
      <c r="B262">
        <v>4</v>
      </c>
    </row>
    <row r="263" spans="2:2" x14ac:dyDescent="0.35">
      <c r="B263">
        <v>5</v>
      </c>
    </row>
    <row r="264" spans="2:2" x14ac:dyDescent="0.35">
      <c r="B264">
        <v>3</v>
      </c>
    </row>
    <row r="265" spans="2:2" x14ac:dyDescent="0.35">
      <c r="B265">
        <v>4</v>
      </c>
    </row>
    <row r="266" spans="2:2" x14ac:dyDescent="0.35">
      <c r="B266">
        <v>5</v>
      </c>
    </row>
    <row r="267" spans="2:2" x14ac:dyDescent="0.35">
      <c r="B267">
        <v>4</v>
      </c>
    </row>
    <row r="268" spans="2:2" x14ac:dyDescent="0.35">
      <c r="B268">
        <v>3</v>
      </c>
    </row>
    <row r="269" spans="2:2" x14ac:dyDescent="0.35">
      <c r="B269">
        <v>4</v>
      </c>
    </row>
    <row r="270" spans="2:2" x14ac:dyDescent="0.35">
      <c r="B270">
        <v>5</v>
      </c>
    </row>
    <row r="271" spans="2:2" x14ac:dyDescent="0.35">
      <c r="B271">
        <v>3</v>
      </c>
    </row>
    <row r="272" spans="2:2" x14ac:dyDescent="0.35">
      <c r="B272">
        <v>4</v>
      </c>
    </row>
    <row r="273" spans="2:2" x14ac:dyDescent="0.35">
      <c r="B273">
        <v>5</v>
      </c>
    </row>
    <row r="274" spans="2:2" x14ac:dyDescent="0.35">
      <c r="B274">
        <v>4</v>
      </c>
    </row>
    <row r="275" spans="2:2" x14ac:dyDescent="0.35">
      <c r="B275">
        <v>3</v>
      </c>
    </row>
    <row r="276" spans="2:2" x14ac:dyDescent="0.35">
      <c r="B276">
        <v>3</v>
      </c>
    </row>
    <row r="277" spans="2:2" x14ac:dyDescent="0.35">
      <c r="B277">
        <v>4</v>
      </c>
    </row>
    <row r="278" spans="2:2" x14ac:dyDescent="0.35">
      <c r="B278">
        <v>5</v>
      </c>
    </row>
    <row r="279" spans="2:2" x14ac:dyDescent="0.35">
      <c r="B279">
        <v>2</v>
      </c>
    </row>
    <row r="280" spans="2:2" x14ac:dyDescent="0.35">
      <c r="B280">
        <v>3</v>
      </c>
    </row>
    <row r="281" spans="2:2" x14ac:dyDescent="0.35">
      <c r="B281">
        <v>4</v>
      </c>
    </row>
    <row r="282" spans="2:2" x14ac:dyDescent="0.35">
      <c r="B282">
        <v>4</v>
      </c>
    </row>
    <row r="283" spans="2:2" x14ac:dyDescent="0.35">
      <c r="B283">
        <v>3</v>
      </c>
    </row>
    <row r="284" spans="2:2" x14ac:dyDescent="0.35">
      <c r="B284">
        <v>5</v>
      </c>
    </row>
    <row r="285" spans="2:2" x14ac:dyDescent="0.35">
      <c r="B285">
        <v>4</v>
      </c>
    </row>
    <row r="286" spans="2:2" x14ac:dyDescent="0.35">
      <c r="B286">
        <v>3</v>
      </c>
    </row>
    <row r="287" spans="2:2" x14ac:dyDescent="0.35">
      <c r="B287">
        <v>4</v>
      </c>
    </row>
    <row r="288" spans="2:2" x14ac:dyDescent="0.35">
      <c r="B288">
        <v>5</v>
      </c>
    </row>
    <row r="289" spans="2:2" x14ac:dyDescent="0.35">
      <c r="B289">
        <v>4</v>
      </c>
    </row>
    <row r="290" spans="2:2" x14ac:dyDescent="0.35">
      <c r="B290">
        <v>2</v>
      </c>
    </row>
    <row r="291" spans="2:2" x14ac:dyDescent="0.35">
      <c r="B291">
        <v>3</v>
      </c>
    </row>
    <row r="292" spans="2:2" x14ac:dyDescent="0.35">
      <c r="B292">
        <v>4</v>
      </c>
    </row>
    <row r="293" spans="2:2" x14ac:dyDescent="0.35">
      <c r="B293">
        <v>5</v>
      </c>
    </row>
    <row r="294" spans="2:2" x14ac:dyDescent="0.35">
      <c r="B294">
        <v>3</v>
      </c>
    </row>
    <row r="295" spans="2:2" x14ac:dyDescent="0.35">
      <c r="B295">
        <v>4</v>
      </c>
    </row>
    <row r="296" spans="2:2" x14ac:dyDescent="0.35">
      <c r="B296">
        <v>5</v>
      </c>
    </row>
    <row r="297" spans="2:2" x14ac:dyDescent="0.35">
      <c r="B297">
        <v>4</v>
      </c>
    </row>
    <row r="298" spans="2:2" x14ac:dyDescent="0.35">
      <c r="B298">
        <v>3</v>
      </c>
    </row>
    <row r="299" spans="2:2" x14ac:dyDescent="0.35">
      <c r="B299">
        <v>4</v>
      </c>
    </row>
    <row r="300" spans="2:2" x14ac:dyDescent="0.35">
      <c r="B300">
        <v>5</v>
      </c>
    </row>
    <row r="301" spans="2:2" x14ac:dyDescent="0.35">
      <c r="B301">
        <v>3</v>
      </c>
    </row>
    <row r="302" spans="2:2" x14ac:dyDescent="0.35">
      <c r="B302">
        <v>4</v>
      </c>
    </row>
    <row r="303" spans="2:2" x14ac:dyDescent="0.35">
      <c r="B303">
        <v>5</v>
      </c>
    </row>
    <row r="304" spans="2:2" x14ac:dyDescent="0.35">
      <c r="B304">
        <v>4</v>
      </c>
    </row>
    <row r="305" spans="1:2" x14ac:dyDescent="0.35">
      <c r="B305">
        <v>3</v>
      </c>
    </row>
    <row r="306" spans="1:2" x14ac:dyDescent="0.35">
      <c r="B306">
        <v>3</v>
      </c>
    </row>
    <row r="307" spans="1:2" x14ac:dyDescent="0.35">
      <c r="B307">
        <v>4</v>
      </c>
    </row>
    <row r="308" spans="1:2" x14ac:dyDescent="0.35">
      <c r="B308">
        <v>5</v>
      </c>
    </row>
    <row r="309" spans="1:2" x14ac:dyDescent="0.35">
      <c r="B309">
        <v>2</v>
      </c>
    </row>
    <row r="310" spans="1:2" x14ac:dyDescent="0.35">
      <c r="B310">
        <v>3</v>
      </c>
    </row>
    <row r="311" spans="1:2" x14ac:dyDescent="0.35">
      <c r="B311">
        <v>4</v>
      </c>
    </row>
    <row r="312" spans="1:2" x14ac:dyDescent="0.35">
      <c r="B312">
        <v>4</v>
      </c>
    </row>
    <row r="313" spans="1:2" x14ac:dyDescent="0.35">
      <c r="B313">
        <v>3</v>
      </c>
    </row>
    <row r="314" spans="1:2" x14ac:dyDescent="0.35">
      <c r="B314">
        <v>5</v>
      </c>
    </row>
    <row r="315" spans="1:2" x14ac:dyDescent="0.35">
      <c r="B315">
        <v>4</v>
      </c>
    </row>
    <row r="317" spans="1:2" x14ac:dyDescent="0.35">
      <c r="A317" t="s">
        <v>40</v>
      </c>
    </row>
    <row r="318" spans="1:2" x14ac:dyDescent="0.35">
      <c r="A318" t="s">
        <v>156</v>
      </c>
    </row>
    <row r="320" spans="1:2" x14ac:dyDescent="0.35">
      <c r="A320" t="s">
        <v>142</v>
      </c>
      <c r="B320">
        <f>SKEW(B216:B315)</f>
        <v>-0.21090973977304461</v>
      </c>
    </row>
    <row r="322" spans="1:3" x14ac:dyDescent="0.35">
      <c r="A322" t="s">
        <v>157</v>
      </c>
    </row>
    <row r="324" spans="1:3" x14ac:dyDescent="0.35">
      <c r="A324" t="s">
        <v>144</v>
      </c>
      <c r="B324">
        <f>KURT(B216:B315)</f>
        <v>-0.74525627211662515</v>
      </c>
    </row>
    <row r="326" spans="1:3" x14ac:dyDescent="0.35">
      <c r="A326" t="s">
        <v>158</v>
      </c>
    </row>
    <row r="328" spans="1:3" x14ac:dyDescent="0.35">
      <c r="B328" s="7" t="s">
        <v>8</v>
      </c>
      <c r="C328" s="11">
        <f>AVERAGE(B216:B315)</f>
        <v>3.77</v>
      </c>
    </row>
    <row r="329" spans="1:3" x14ac:dyDescent="0.35">
      <c r="B329" s="7" t="s">
        <v>10</v>
      </c>
      <c r="C329" s="11">
        <f>MEDIAN(B216:B315)</f>
        <v>4</v>
      </c>
    </row>
    <row r="330" spans="1:3" x14ac:dyDescent="0.35">
      <c r="B330" s="7" t="s">
        <v>12</v>
      </c>
      <c r="C330" s="11">
        <f>MODE(B216:B315)</f>
        <v>4</v>
      </c>
    </row>
    <row r="331" spans="1:3" x14ac:dyDescent="0.35">
      <c r="B331" s="7" t="s">
        <v>146</v>
      </c>
      <c r="C331" s="11">
        <f>SQRT(C332)</f>
        <v>0.89730235436641725</v>
      </c>
    </row>
    <row r="332" spans="1:3" x14ac:dyDescent="0.35">
      <c r="B332" s="7" t="s">
        <v>30</v>
      </c>
      <c r="C332" s="11">
        <f>_xlfn.VAR.S(B216:B315)</f>
        <v>0.80515151515151551</v>
      </c>
    </row>
    <row r="333" spans="1:3" x14ac:dyDescent="0.35">
      <c r="B333" s="7" t="s">
        <v>144</v>
      </c>
      <c r="C333" s="11">
        <v>-0.745256272</v>
      </c>
    </row>
    <row r="334" spans="1:3" x14ac:dyDescent="0.35">
      <c r="B334" s="7" t="s">
        <v>142</v>
      </c>
      <c r="C334" s="11">
        <v>-0.21090974000000001</v>
      </c>
    </row>
    <row r="335" spans="1:3" x14ac:dyDescent="0.35">
      <c r="B335" s="7" t="s">
        <v>26</v>
      </c>
      <c r="C335" s="11">
        <f>C337-C336</f>
        <v>3</v>
      </c>
    </row>
    <row r="336" spans="1:3" x14ac:dyDescent="0.35">
      <c r="B336" s="7" t="s">
        <v>28</v>
      </c>
      <c r="C336" s="11">
        <f>MIN(B216:B315)</f>
        <v>2</v>
      </c>
    </row>
    <row r="337" spans="1:3" x14ac:dyDescent="0.35">
      <c r="B337" s="7" t="s">
        <v>27</v>
      </c>
      <c r="C337" s="11">
        <f>MAX(B216:B315)</f>
        <v>5</v>
      </c>
    </row>
    <row r="338" spans="1:3" x14ac:dyDescent="0.35">
      <c r="B338" s="7" t="s">
        <v>147</v>
      </c>
      <c r="C338" s="11">
        <f>SUM(B216:B315)</f>
        <v>377</v>
      </c>
    </row>
    <row r="339" spans="1:3" x14ac:dyDescent="0.35">
      <c r="B339" s="7" t="s">
        <v>148</v>
      </c>
      <c r="C339" s="11">
        <f>COUNT(B216:B315)</f>
        <v>100</v>
      </c>
    </row>
    <row r="342" spans="1:3" x14ac:dyDescent="0.35">
      <c r="A342" t="s">
        <v>46</v>
      </c>
    </row>
    <row r="343" spans="1:3" x14ac:dyDescent="0.35"/>
    <row r="344" spans="1:3" x14ac:dyDescent="0.35">
      <c r="A344" t="s">
        <v>159</v>
      </c>
    </row>
    <row r="346" spans="1:3" x14ac:dyDescent="0.35">
      <c r="A346" t="s">
        <v>14</v>
      </c>
    </row>
    <row r="347" spans="1:3" x14ac:dyDescent="0.35">
      <c r="A347" t="s">
        <v>160</v>
      </c>
    </row>
    <row r="349" spans="1:3" x14ac:dyDescent="0.35">
      <c r="B349" t="s">
        <v>161</v>
      </c>
    </row>
    <row r="350" spans="1:3" x14ac:dyDescent="0.35">
      <c r="B350">
        <v>280</v>
      </c>
    </row>
    <row r="351" spans="1:3" x14ac:dyDescent="0.35">
      <c r="B351">
        <v>350</v>
      </c>
    </row>
    <row r="352" spans="1:3" x14ac:dyDescent="0.35">
      <c r="B352">
        <v>310</v>
      </c>
    </row>
    <row r="353" spans="2:2" x14ac:dyDescent="0.35">
      <c r="B353">
        <v>270</v>
      </c>
    </row>
    <row r="354" spans="2:2" x14ac:dyDescent="0.35">
      <c r="B354">
        <v>390</v>
      </c>
    </row>
    <row r="355" spans="2:2" x14ac:dyDescent="0.35">
      <c r="B355">
        <v>320</v>
      </c>
    </row>
    <row r="356" spans="2:2" x14ac:dyDescent="0.35">
      <c r="B356">
        <v>290</v>
      </c>
    </row>
    <row r="357" spans="2:2" x14ac:dyDescent="0.35">
      <c r="B357">
        <v>340</v>
      </c>
    </row>
    <row r="358" spans="2:2" x14ac:dyDescent="0.35">
      <c r="B358">
        <v>310</v>
      </c>
    </row>
    <row r="359" spans="2:2" x14ac:dyDescent="0.35">
      <c r="B359">
        <v>380</v>
      </c>
    </row>
    <row r="360" spans="2:2" x14ac:dyDescent="0.35">
      <c r="B360">
        <v>270</v>
      </c>
    </row>
    <row r="361" spans="2:2" x14ac:dyDescent="0.35">
      <c r="B361">
        <v>350</v>
      </c>
    </row>
    <row r="362" spans="2:2" x14ac:dyDescent="0.35">
      <c r="B362">
        <v>300</v>
      </c>
    </row>
    <row r="363" spans="2:2" x14ac:dyDescent="0.35">
      <c r="B363">
        <v>330</v>
      </c>
    </row>
    <row r="364" spans="2:2" x14ac:dyDescent="0.35">
      <c r="B364">
        <v>370</v>
      </c>
    </row>
    <row r="365" spans="2:2" x14ac:dyDescent="0.35">
      <c r="B365">
        <v>310</v>
      </c>
    </row>
    <row r="366" spans="2:2" x14ac:dyDescent="0.35">
      <c r="B366">
        <v>280</v>
      </c>
    </row>
    <row r="367" spans="2:2" x14ac:dyDescent="0.35">
      <c r="B367">
        <v>320</v>
      </c>
    </row>
    <row r="368" spans="2:2" x14ac:dyDescent="0.35">
      <c r="B368">
        <v>350</v>
      </c>
    </row>
    <row r="369" spans="2:2" x14ac:dyDescent="0.35">
      <c r="B369">
        <v>290</v>
      </c>
    </row>
    <row r="370" spans="2:2" x14ac:dyDescent="0.35">
      <c r="B370">
        <v>270</v>
      </c>
    </row>
    <row r="371" spans="2:2" x14ac:dyDescent="0.35">
      <c r="B371">
        <v>350</v>
      </c>
    </row>
    <row r="372" spans="2:2" x14ac:dyDescent="0.35">
      <c r="B372">
        <v>300</v>
      </c>
    </row>
    <row r="373" spans="2:2" x14ac:dyDescent="0.35">
      <c r="B373">
        <v>330</v>
      </c>
    </row>
    <row r="374" spans="2:2" x14ac:dyDescent="0.35">
      <c r="B374">
        <v>370</v>
      </c>
    </row>
    <row r="375" spans="2:2" x14ac:dyDescent="0.35">
      <c r="B375">
        <v>310</v>
      </c>
    </row>
    <row r="376" spans="2:2" x14ac:dyDescent="0.35">
      <c r="B376">
        <v>280</v>
      </c>
    </row>
    <row r="377" spans="2:2" x14ac:dyDescent="0.35">
      <c r="B377">
        <v>320</v>
      </c>
    </row>
    <row r="378" spans="2:2" x14ac:dyDescent="0.35">
      <c r="B378">
        <v>350</v>
      </c>
    </row>
    <row r="379" spans="2:2" x14ac:dyDescent="0.35">
      <c r="B379">
        <v>290</v>
      </c>
    </row>
    <row r="380" spans="2:2" x14ac:dyDescent="0.35">
      <c r="B380">
        <v>270</v>
      </c>
    </row>
    <row r="381" spans="2:2" x14ac:dyDescent="0.35">
      <c r="B381">
        <v>350</v>
      </c>
    </row>
    <row r="382" spans="2:2" x14ac:dyDescent="0.35">
      <c r="B382">
        <v>300</v>
      </c>
    </row>
    <row r="383" spans="2:2" x14ac:dyDescent="0.35">
      <c r="B383">
        <v>330</v>
      </c>
    </row>
    <row r="384" spans="2:2" x14ac:dyDescent="0.35">
      <c r="B384">
        <v>370</v>
      </c>
    </row>
    <row r="385" spans="2:2" x14ac:dyDescent="0.35">
      <c r="B385">
        <v>310</v>
      </c>
    </row>
    <row r="386" spans="2:2" x14ac:dyDescent="0.35">
      <c r="B386">
        <v>280</v>
      </c>
    </row>
    <row r="387" spans="2:2" x14ac:dyDescent="0.35">
      <c r="B387">
        <v>320</v>
      </c>
    </row>
    <row r="388" spans="2:2" x14ac:dyDescent="0.35">
      <c r="B388">
        <v>350</v>
      </c>
    </row>
    <row r="389" spans="2:2" x14ac:dyDescent="0.35">
      <c r="B389">
        <v>290</v>
      </c>
    </row>
    <row r="390" spans="2:2" x14ac:dyDescent="0.35">
      <c r="B390">
        <v>270</v>
      </c>
    </row>
    <row r="391" spans="2:2" x14ac:dyDescent="0.35">
      <c r="B391">
        <v>350</v>
      </c>
    </row>
    <row r="392" spans="2:2" x14ac:dyDescent="0.35">
      <c r="B392">
        <v>300</v>
      </c>
    </row>
    <row r="393" spans="2:2" x14ac:dyDescent="0.35">
      <c r="B393">
        <v>330</v>
      </c>
    </row>
    <row r="394" spans="2:2" x14ac:dyDescent="0.35">
      <c r="B394">
        <v>370</v>
      </c>
    </row>
    <row r="395" spans="2:2" x14ac:dyDescent="0.35">
      <c r="B395">
        <v>310</v>
      </c>
    </row>
    <row r="396" spans="2:2" x14ac:dyDescent="0.35">
      <c r="B396">
        <v>280</v>
      </c>
    </row>
    <row r="397" spans="2:2" x14ac:dyDescent="0.35">
      <c r="B397">
        <v>320</v>
      </c>
    </row>
    <row r="398" spans="2:2" x14ac:dyDescent="0.35">
      <c r="B398">
        <v>350</v>
      </c>
    </row>
    <row r="399" spans="2:2" x14ac:dyDescent="0.35">
      <c r="B399">
        <v>290</v>
      </c>
    </row>
    <row r="400" spans="2:2" x14ac:dyDescent="0.35">
      <c r="B400">
        <v>270</v>
      </c>
    </row>
    <row r="401" spans="2:2" x14ac:dyDescent="0.35">
      <c r="B401">
        <v>350</v>
      </c>
    </row>
    <row r="402" spans="2:2" x14ac:dyDescent="0.35">
      <c r="B402">
        <v>300</v>
      </c>
    </row>
    <row r="403" spans="2:2" x14ac:dyDescent="0.35">
      <c r="B403">
        <v>330</v>
      </c>
    </row>
    <row r="404" spans="2:2" x14ac:dyDescent="0.35">
      <c r="B404">
        <v>370</v>
      </c>
    </row>
    <row r="405" spans="2:2" x14ac:dyDescent="0.35">
      <c r="B405">
        <v>310</v>
      </c>
    </row>
    <row r="406" spans="2:2" x14ac:dyDescent="0.35">
      <c r="B406">
        <v>280</v>
      </c>
    </row>
    <row r="407" spans="2:2" x14ac:dyDescent="0.35">
      <c r="B407">
        <v>320</v>
      </c>
    </row>
    <row r="408" spans="2:2" x14ac:dyDescent="0.35">
      <c r="B408">
        <v>350</v>
      </c>
    </row>
    <row r="409" spans="2:2" x14ac:dyDescent="0.35">
      <c r="B409">
        <v>290</v>
      </c>
    </row>
    <row r="410" spans="2:2" x14ac:dyDescent="0.35">
      <c r="B410">
        <v>270</v>
      </c>
    </row>
    <row r="411" spans="2:2" x14ac:dyDescent="0.35">
      <c r="B411">
        <v>350</v>
      </c>
    </row>
    <row r="412" spans="2:2" x14ac:dyDescent="0.35">
      <c r="B412">
        <v>300</v>
      </c>
    </row>
    <row r="413" spans="2:2" x14ac:dyDescent="0.35">
      <c r="B413">
        <v>330</v>
      </c>
    </row>
    <row r="414" spans="2:2" x14ac:dyDescent="0.35">
      <c r="B414">
        <v>370</v>
      </c>
    </row>
    <row r="415" spans="2:2" x14ac:dyDescent="0.35">
      <c r="B415">
        <v>310</v>
      </c>
    </row>
    <row r="416" spans="2:2" x14ac:dyDescent="0.35">
      <c r="B416">
        <v>280</v>
      </c>
    </row>
    <row r="417" spans="2:2" x14ac:dyDescent="0.35">
      <c r="B417">
        <v>320</v>
      </c>
    </row>
    <row r="418" spans="2:2" x14ac:dyDescent="0.35">
      <c r="B418">
        <v>350</v>
      </c>
    </row>
    <row r="419" spans="2:2" x14ac:dyDescent="0.35">
      <c r="B419">
        <v>290</v>
      </c>
    </row>
    <row r="420" spans="2:2" x14ac:dyDescent="0.35">
      <c r="B420">
        <v>270</v>
      </c>
    </row>
    <row r="421" spans="2:2" x14ac:dyDescent="0.35">
      <c r="B421">
        <v>350</v>
      </c>
    </row>
    <row r="422" spans="2:2" x14ac:dyDescent="0.35">
      <c r="B422">
        <v>300</v>
      </c>
    </row>
    <row r="423" spans="2:2" x14ac:dyDescent="0.35">
      <c r="B423">
        <v>330</v>
      </c>
    </row>
    <row r="424" spans="2:2" x14ac:dyDescent="0.35">
      <c r="B424">
        <v>370</v>
      </c>
    </row>
    <row r="425" spans="2:2" x14ac:dyDescent="0.35">
      <c r="B425">
        <v>310</v>
      </c>
    </row>
    <row r="426" spans="2:2" x14ac:dyDescent="0.35">
      <c r="B426">
        <v>280</v>
      </c>
    </row>
    <row r="427" spans="2:2" x14ac:dyDescent="0.35">
      <c r="B427">
        <v>320</v>
      </c>
    </row>
    <row r="428" spans="2:2" x14ac:dyDescent="0.35">
      <c r="B428">
        <v>350</v>
      </c>
    </row>
    <row r="429" spans="2:2" x14ac:dyDescent="0.35">
      <c r="B429">
        <v>290</v>
      </c>
    </row>
    <row r="430" spans="2:2" x14ac:dyDescent="0.35">
      <c r="B430">
        <v>270</v>
      </c>
    </row>
    <row r="431" spans="2:2" x14ac:dyDescent="0.35">
      <c r="B431">
        <v>350</v>
      </c>
    </row>
    <row r="432" spans="2:2" x14ac:dyDescent="0.35">
      <c r="B432">
        <v>300</v>
      </c>
    </row>
    <row r="433" spans="2:2" x14ac:dyDescent="0.35">
      <c r="B433">
        <v>330</v>
      </c>
    </row>
    <row r="434" spans="2:2" x14ac:dyDescent="0.35">
      <c r="B434">
        <v>370</v>
      </c>
    </row>
    <row r="435" spans="2:2" x14ac:dyDescent="0.35">
      <c r="B435">
        <v>310</v>
      </c>
    </row>
    <row r="436" spans="2:2" x14ac:dyDescent="0.35">
      <c r="B436">
        <v>280</v>
      </c>
    </row>
    <row r="437" spans="2:2" x14ac:dyDescent="0.35">
      <c r="B437">
        <v>320</v>
      </c>
    </row>
    <row r="438" spans="2:2" x14ac:dyDescent="0.35">
      <c r="B438">
        <v>350</v>
      </c>
    </row>
    <row r="439" spans="2:2" x14ac:dyDescent="0.35">
      <c r="B439">
        <v>290</v>
      </c>
    </row>
    <row r="440" spans="2:2" x14ac:dyDescent="0.35">
      <c r="B440">
        <v>270</v>
      </c>
    </row>
    <row r="441" spans="2:2" x14ac:dyDescent="0.35">
      <c r="B441">
        <v>350</v>
      </c>
    </row>
    <row r="442" spans="2:2" x14ac:dyDescent="0.35">
      <c r="B442">
        <v>300</v>
      </c>
    </row>
    <row r="443" spans="2:2" x14ac:dyDescent="0.35">
      <c r="B443">
        <v>330</v>
      </c>
    </row>
    <row r="444" spans="2:2" x14ac:dyDescent="0.35">
      <c r="B444">
        <v>370</v>
      </c>
    </row>
    <row r="445" spans="2:2" x14ac:dyDescent="0.35">
      <c r="B445">
        <v>310</v>
      </c>
    </row>
    <row r="446" spans="2:2" x14ac:dyDescent="0.35">
      <c r="B446">
        <v>280</v>
      </c>
    </row>
    <row r="447" spans="2:2" x14ac:dyDescent="0.35">
      <c r="B447">
        <v>320</v>
      </c>
    </row>
    <row r="448" spans="2:2" x14ac:dyDescent="0.35">
      <c r="B448">
        <v>350</v>
      </c>
    </row>
    <row r="449" spans="1:3" x14ac:dyDescent="0.35">
      <c r="B449">
        <v>290</v>
      </c>
    </row>
    <row r="451" spans="1:3" x14ac:dyDescent="0.35">
      <c r="A451" t="s">
        <v>35</v>
      </c>
    </row>
    <row r="453" spans="1:3" x14ac:dyDescent="0.35">
      <c r="A453" t="s">
        <v>162</v>
      </c>
    </row>
    <row r="455" spans="1:3" x14ac:dyDescent="0.35">
      <c r="A455" t="s">
        <v>142</v>
      </c>
      <c r="B455">
        <f>SKEW(B350:B449)</f>
        <v>0.2092186247974063</v>
      </c>
    </row>
    <row r="457" spans="1:3" x14ac:dyDescent="0.35">
      <c r="A457" t="s">
        <v>163</v>
      </c>
    </row>
    <row r="459" spans="1:3" x14ac:dyDescent="0.35">
      <c r="A459" t="s">
        <v>144</v>
      </c>
      <c r="B459">
        <f>KURT(B350:B449)</f>
        <v>-1.0374244845101974</v>
      </c>
    </row>
    <row r="461" spans="1:3" x14ac:dyDescent="0.35">
      <c r="A461" t="s">
        <v>164</v>
      </c>
    </row>
    <row r="463" spans="1:3" x14ac:dyDescent="0.35">
      <c r="B463" s="20" t="s">
        <v>8</v>
      </c>
      <c r="C463" s="15">
        <f>AVERAGE(B350:B449)</f>
        <v>317.7</v>
      </c>
    </row>
    <row r="464" spans="1:3" x14ac:dyDescent="0.35">
      <c r="B464" s="21" t="s">
        <v>10</v>
      </c>
      <c r="C464" s="17">
        <f>MEDIAN(B350:B449)</f>
        <v>315</v>
      </c>
    </row>
    <row r="465" spans="1:3" x14ac:dyDescent="0.35">
      <c r="B465" s="21" t="s">
        <v>12</v>
      </c>
      <c r="C465" s="17">
        <f>MODE(B350:B449)</f>
        <v>350</v>
      </c>
    </row>
    <row r="466" spans="1:3" x14ac:dyDescent="0.35">
      <c r="B466" s="21" t="s">
        <v>146</v>
      </c>
      <c r="C466" s="17">
        <f>SQRT(C467)</f>
        <v>32.344577863557241</v>
      </c>
    </row>
    <row r="467" spans="1:3" x14ac:dyDescent="0.35">
      <c r="B467" s="21" t="s">
        <v>30</v>
      </c>
      <c r="C467" s="17">
        <f>_xlfn.VAR.S(B350:B449)</f>
        <v>1046.1717171717171</v>
      </c>
    </row>
    <row r="468" spans="1:3" x14ac:dyDescent="0.35">
      <c r="B468" s="21" t="s">
        <v>144</v>
      </c>
      <c r="C468" s="17">
        <v>-1.0374244850000001</v>
      </c>
    </row>
    <row r="469" spans="1:3" x14ac:dyDescent="0.35">
      <c r="B469" s="21" t="s">
        <v>142</v>
      </c>
      <c r="C469" s="17">
        <v>-0.20921862499999999</v>
      </c>
    </row>
    <row r="470" spans="1:3" x14ac:dyDescent="0.35">
      <c r="B470" s="21" t="s">
        <v>26</v>
      </c>
      <c r="C470" s="17">
        <f>C472-C471</f>
        <v>120</v>
      </c>
    </row>
    <row r="471" spans="1:3" x14ac:dyDescent="0.35">
      <c r="B471" s="21" t="s">
        <v>28</v>
      </c>
      <c r="C471" s="17">
        <f>MIN(B350:B449)</f>
        <v>270</v>
      </c>
    </row>
    <row r="472" spans="1:3" x14ac:dyDescent="0.35">
      <c r="B472" s="21" t="s">
        <v>27</v>
      </c>
      <c r="C472" s="17">
        <f>MAX(B350:B449)</f>
        <v>390</v>
      </c>
    </row>
    <row r="473" spans="1:3" x14ac:dyDescent="0.35">
      <c r="B473" s="21" t="s">
        <v>147</v>
      </c>
      <c r="C473" s="17">
        <f>SUM(B350:B449)</f>
        <v>31770</v>
      </c>
    </row>
    <row r="474" spans="1:3" x14ac:dyDescent="0.35">
      <c r="B474" s="22" t="s">
        <v>148</v>
      </c>
      <c r="C474" s="19">
        <f>COUNT(B350:B449)</f>
        <v>100</v>
      </c>
    </row>
    <row r="477" spans="1:3" x14ac:dyDescent="0.35">
      <c r="A477" t="s">
        <v>50</v>
      </c>
    </row>
    <row r="478" spans="1:3" x14ac:dyDescent="0.35"/>
    <row r="479" spans="1:3" x14ac:dyDescent="0.35">
      <c r="A479" t="s">
        <v>14</v>
      </c>
    </row>
    <row r="480" spans="1:3" x14ac:dyDescent="0.35">
      <c r="A480" t="s">
        <v>165</v>
      </c>
    </row>
    <row r="482" spans="2:2" x14ac:dyDescent="0.35">
      <c r="B482" t="s">
        <v>166</v>
      </c>
    </row>
    <row r="483" spans="2:2" x14ac:dyDescent="0.35">
      <c r="B483">
        <v>12</v>
      </c>
    </row>
    <row r="484" spans="2:2" x14ac:dyDescent="0.35">
      <c r="B484">
        <v>18</v>
      </c>
    </row>
    <row r="485" spans="2:2" x14ac:dyDescent="0.35">
      <c r="B485">
        <v>15</v>
      </c>
    </row>
    <row r="486" spans="2:2" x14ac:dyDescent="0.35">
      <c r="B486">
        <v>22</v>
      </c>
    </row>
    <row r="487" spans="2:2" x14ac:dyDescent="0.35">
      <c r="B487">
        <v>20</v>
      </c>
    </row>
    <row r="488" spans="2:2" x14ac:dyDescent="0.35">
      <c r="B488">
        <v>14</v>
      </c>
    </row>
    <row r="489" spans="2:2" x14ac:dyDescent="0.35">
      <c r="B489">
        <v>16</v>
      </c>
    </row>
    <row r="490" spans="2:2" x14ac:dyDescent="0.35">
      <c r="B490">
        <v>21</v>
      </c>
    </row>
    <row r="491" spans="2:2" x14ac:dyDescent="0.35">
      <c r="B491">
        <v>19</v>
      </c>
    </row>
    <row r="492" spans="2:2" x14ac:dyDescent="0.35">
      <c r="B492">
        <v>17</v>
      </c>
    </row>
    <row r="493" spans="2:2" x14ac:dyDescent="0.35">
      <c r="B493">
        <v>22</v>
      </c>
    </row>
    <row r="494" spans="2:2" x14ac:dyDescent="0.35">
      <c r="B494">
        <v>19</v>
      </c>
    </row>
    <row r="495" spans="2:2" x14ac:dyDescent="0.35">
      <c r="B495">
        <v>13</v>
      </c>
    </row>
    <row r="496" spans="2:2" x14ac:dyDescent="0.35">
      <c r="B496">
        <v>16</v>
      </c>
    </row>
    <row r="497" spans="2:2" x14ac:dyDescent="0.35">
      <c r="B497">
        <v>21</v>
      </c>
    </row>
    <row r="498" spans="2:2" x14ac:dyDescent="0.35">
      <c r="B498">
        <v>22</v>
      </c>
    </row>
    <row r="499" spans="2:2" x14ac:dyDescent="0.35">
      <c r="B499">
        <v>17</v>
      </c>
    </row>
    <row r="500" spans="2:2" x14ac:dyDescent="0.35">
      <c r="B500">
        <v>19</v>
      </c>
    </row>
    <row r="501" spans="2:2" x14ac:dyDescent="0.35">
      <c r="B501">
        <v>22</v>
      </c>
    </row>
    <row r="502" spans="2:2" x14ac:dyDescent="0.35">
      <c r="B502">
        <v>18</v>
      </c>
    </row>
    <row r="503" spans="2:2" x14ac:dyDescent="0.35">
      <c r="B503">
        <v>14</v>
      </c>
    </row>
    <row r="504" spans="2:2" x14ac:dyDescent="0.35">
      <c r="B504">
        <v>20</v>
      </c>
    </row>
    <row r="505" spans="2:2" x14ac:dyDescent="0.35">
      <c r="B505">
        <v>19</v>
      </c>
    </row>
    <row r="506" spans="2:2" x14ac:dyDescent="0.35">
      <c r="B506">
        <v>17</v>
      </c>
    </row>
    <row r="507" spans="2:2" x14ac:dyDescent="0.35">
      <c r="B507">
        <v>22</v>
      </c>
    </row>
    <row r="508" spans="2:2" x14ac:dyDescent="0.35">
      <c r="B508">
        <v>18</v>
      </c>
    </row>
    <row r="509" spans="2:2" x14ac:dyDescent="0.35">
      <c r="B509">
        <v>15</v>
      </c>
    </row>
    <row r="510" spans="2:2" x14ac:dyDescent="0.35">
      <c r="B510">
        <v>21</v>
      </c>
    </row>
    <row r="511" spans="2:2" x14ac:dyDescent="0.35">
      <c r="B511">
        <v>20</v>
      </c>
    </row>
    <row r="512" spans="2:2" x14ac:dyDescent="0.35">
      <c r="B512">
        <v>16</v>
      </c>
    </row>
    <row r="513" spans="2:2" x14ac:dyDescent="0.35">
      <c r="B513">
        <v>12</v>
      </c>
    </row>
    <row r="514" spans="2:2" x14ac:dyDescent="0.35">
      <c r="B514">
        <v>18</v>
      </c>
    </row>
    <row r="515" spans="2:2" x14ac:dyDescent="0.35">
      <c r="B515">
        <v>15</v>
      </c>
    </row>
    <row r="516" spans="2:2" x14ac:dyDescent="0.35">
      <c r="B516">
        <v>22</v>
      </c>
    </row>
    <row r="517" spans="2:2" x14ac:dyDescent="0.35">
      <c r="B517">
        <v>20</v>
      </c>
    </row>
    <row r="518" spans="2:2" x14ac:dyDescent="0.35">
      <c r="B518">
        <v>14</v>
      </c>
    </row>
    <row r="519" spans="2:2" x14ac:dyDescent="0.35">
      <c r="B519">
        <v>16</v>
      </c>
    </row>
    <row r="520" spans="2:2" x14ac:dyDescent="0.35">
      <c r="B520">
        <v>21</v>
      </c>
    </row>
    <row r="521" spans="2:2" x14ac:dyDescent="0.35">
      <c r="B521">
        <v>19</v>
      </c>
    </row>
    <row r="522" spans="2:2" x14ac:dyDescent="0.35">
      <c r="B522">
        <v>17</v>
      </c>
    </row>
    <row r="523" spans="2:2" x14ac:dyDescent="0.35">
      <c r="B523">
        <v>22</v>
      </c>
    </row>
    <row r="524" spans="2:2" x14ac:dyDescent="0.35">
      <c r="B524">
        <v>19</v>
      </c>
    </row>
    <row r="525" spans="2:2" x14ac:dyDescent="0.35">
      <c r="B525">
        <v>13</v>
      </c>
    </row>
    <row r="526" spans="2:2" x14ac:dyDescent="0.35">
      <c r="B526">
        <v>16</v>
      </c>
    </row>
    <row r="527" spans="2:2" x14ac:dyDescent="0.35">
      <c r="B527">
        <v>21</v>
      </c>
    </row>
    <row r="528" spans="2:2" x14ac:dyDescent="0.35">
      <c r="B528">
        <v>22</v>
      </c>
    </row>
    <row r="529" spans="2:2" x14ac:dyDescent="0.35">
      <c r="B529">
        <v>17</v>
      </c>
    </row>
    <row r="530" spans="2:2" x14ac:dyDescent="0.35">
      <c r="B530">
        <v>19</v>
      </c>
    </row>
    <row r="531" spans="2:2" x14ac:dyDescent="0.35">
      <c r="B531">
        <v>22</v>
      </c>
    </row>
    <row r="532" spans="2:2" x14ac:dyDescent="0.35">
      <c r="B532">
        <v>18</v>
      </c>
    </row>
    <row r="533" spans="2:2" x14ac:dyDescent="0.35">
      <c r="B533">
        <v>14</v>
      </c>
    </row>
    <row r="534" spans="2:2" x14ac:dyDescent="0.35">
      <c r="B534">
        <v>20</v>
      </c>
    </row>
    <row r="535" spans="2:2" x14ac:dyDescent="0.35">
      <c r="B535">
        <v>19</v>
      </c>
    </row>
    <row r="536" spans="2:2" x14ac:dyDescent="0.35">
      <c r="B536">
        <v>17</v>
      </c>
    </row>
    <row r="537" spans="2:2" x14ac:dyDescent="0.35">
      <c r="B537">
        <v>22</v>
      </c>
    </row>
    <row r="538" spans="2:2" x14ac:dyDescent="0.35">
      <c r="B538">
        <v>18</v>
      </c>
    </row>
    <row r="539" spans="2:2" x14ac:dyDescent="0.35">
      <c r="B539">
        <v>15</v>
      </c>
    </row>
    <row r="540" spans="2:2" x14ac:dyDescent="0.35">
      <c r="B540">
        <v>21</v>
      </c>
    </row>
    <row r="541" spans="2:2" x14ac:dyDescent="0.35">
      <c r="B541">
        <v>20</v>
      </c>
    </row>
    <row r="542" spans="2:2" x14ac:dyDescent="0.35">
      <c r="B542">
        <v>16</v>
      </c>
    </row>
    <row r="543" spans="2:2" x14ac:dyDescent="0.35">
      <c r="B543">
        <v>12</v>
      </c>
    </row>
    <row r="544" spans="2:2" x14ac:dyDescent="0.35">
      <c r="B544">
        <v>18</v>
      </c>
    </row>
    <row r="545" spans="2:2" x14ac:dyDescent="0.35">
      <c r="B545">
        <v>15</v>
      </c>
    </row>
    <row r="546" spans="2:2" x14ac:dyDescent="0.35">
      <c r="B546">
        <v>22</v>
      </c>
    </row>
    <row r="547" spans="2:2" x14ac:dyDescent="0.35">
      <c r="B547">
        <v>20</v>
      </c>
    </row>
    <row r="548" spans="2:2" x14ac:dyDescent="0.35">
      <c r="B548">
        <v>14</v>
      </c>
    </row>
    <row r="549" spans="2:2" x14ac:dyDescent="0.35">
      <c r="B549">
        <v>16</v>
      </c>
    </row>
    <row r="550" spans="2:2" x14ac:dyDescent="0.35">
      <c r="B550">
        <v>21</v>
      </c>
    </row>
    <row r="551" spans="2:2" x14ac:dyDescent="0.35">
      <c r="B551">
        <v>19</v>
      </c>
    </row>
    <row r="552" spans="2:2" x14ac:dyDescent="0.35">
      <c r="B552">
        <v>17</v>
      </c>
    </row>
    <row r="553" spans="2:2" x14ac:dyDescent="0.35">
      <c r="B553">
        <v>22</v>
      </c>
    </row>
    <row r="554" spans="2:2" x14ac:dyDescent="0.35">
      <c r="B554">
        <v>19</v>
      </c>
    </row>
    <row r="555" spans="2:2" x14ac:dyDescent="0.35">
      <c r="B555">
        <v>13</v>
      </c>
    </row>
    <row r="556" spans="2:2" x14ac:dyDescent="0.35">
      <c r="B556">
        <v>16</v>
      </c>
    </row>
    <row r="557" spans="2:2" x14ac:dyDescent="0.35">
      <c r="B557">
        <v>21</v>
      </c>
    </row>
    <row r="558" spans="2:2" x14ac:dyDescent="0.35">
      <c r="B558">
        <v>22</v>
      </c>
    </row>
    <row r="559" spans="2:2" x14ac:dyDescent="0.35">
      <c r="B559">
        <v>17</v>
      </c>
    </row>
    <row r="560" spans="2:2" x14ac:dyDescent="0.35">
      <c r="B560">
        <v>19</v>
      </c>
    </row>
    <row r="561" spans="2:2" x14ac:dyDescent="0.35">
      <c r="B561">
        <v>22</v>
      </c>
    </row>
    <row r="562" spans="2:2" x14ac:dyDescent="0.35">
      <c r="B562">
        <v>18</v>
      </c>
    </row>
    <row r="563" spans="2:2" x14ac:dyDescent="0.35">
      <c r="B563">
        <v>14</v>
      </c>
    </row>
    <row r="564" spans="2:2" x14ac:dyDescent="0.35">
      <c r="B564">
        <v>20</v>
      </c>
    </row>
    <row r="565" spans="2:2" x14ac:dyDescent="0.35">
      <c r="B565">
        <v>19</v>
      </c>
    </row>
    <row r="566" spans="2:2" x14ac:dyDescent="0.35">
      <c r="B566">
        <v>17</v>
      </c>
    </row>
    <row r="567" spans="2:2" x14ac:dyDescent="0.35">
      <c r="B567">
        <v>22</v>
      </c>
    </row>
    <row r="568" spans="2:2" x14ac:dyDescent="0.35">
      <c r="B568">
        <v>18</v>
      </c>
    </row>
    <row r="569" spans="2:2" x14ac:dyDescent="0.35">
      <c r="B569">
        <v>15</v>
      </c>
    </row>
    <row r="570" spans="2:2" x14ac:dyDescent="0.35">
      <c r="B570">
        <v>21</v>
      </c>
    </row>
    <row r="571" spans="2:2" x14ac:dyDescent="0.35">
      <c r="B571">
        <v>20</v>
      </c>
    </row>
    <row r="572" spans="2:2" x14ac:dyDescent="0.35">
      <c r="B572">
        <v>16</v>
      </c>
    </row>
    <row r="573" spans="2:2" x14ac:dyDescent="0.35">
      <c r="B573">
        <v>12</v>
      </c>
    </row>
    <row r="574" spans="2:2" x14ac:dyDescent="0.35">
      <c r="B574">
        <v>18</v>
      </c>
    </row>
    <row r="575" spans="2:2" x14ac:dyDescent="0.35">
      <c r="B575">
        <v>15</v>
      </c>
    </row>
    <row r="576" spans="2:2" x14ac:dyDescent="0.35">
      <c r="B576">
        <v>22</v>
      </c>
    </row>
    <row r="577" spans="1:2" x14ac:dyDescent="0.35">
      <c r="B577">
        <v>20</v>
      </c>
    </row>
    <row r="578" spans="1:2" x14ac:dyDescent="0.35">
      <c r="B578">
        <v>14</v>
      </c>
    </row>
    <row r="579" spans="1:2" x14ac:dyDescent="0.35">
      <c r="B579">
        <v>16</v>
      </c>
    </row>
    <row r="580" spans="1:2" x14ac:dyDescent="0.35">
      <c r="B580">
        <v>21</v>
      </c>
    </row>
    <row r="581" spans="1:2" x14ac:dyDescent="0.35">
      <c r="B581">
        <v>19</v>
      </c>
    </row>
    <row r="582" spans="1:2" x14ac:dyDescent="0.35">
      <c r="B582">
        <v>17</v>
      </c>
    </row>
    <row r="584" spans="1:2" x14ac:dyDescent="0.35">
      <c r="A584" t="s">
        <v>35</v>
      </c>
    </row>
    <row r="586" spans="1:2" x14ac:dyDescent="0.35">
      <c r="A586" t="s">
        <v>167</v>
      </c>
    </row>
    <row r="588" spans="1:2" x14ac:dyDescent="0.35">
      <c r="A588" t="s">
        <v>142</v>
      </c>
      <c r="B588">
        <f>SKEW(B483:B582)</f>
        <v>-0.3350128722188207</v>
      </c>
    </row>
    <row r="590" spans="1:2" x14ac:dyDescent="0.35">
      <c r="A590" t="s">
        <v>168</v>
      </c>
    </row>
    <row r="592" spans="1:2" x14ac:dyDescent="0.35">
      <c r="A592" t="s">
        <v>144</v>
      </c>
      <c r="B592">
        <f>KURT(B483:B582)</f>
        <v>-0.88101144669010489</v>
      </c>
    </row>
    <row r="594" spans="1:3" x14ac:dyDescent="0.35">
      <c r="A594" t="s">
        <v>169</v>
      </c>
    </row>
    <row r="596" spans="1:3" x14ac:dyDescent="0.35">
      <c r="B596" s="14" t="s">
        <v>8</v>
      </c>
      <c r="C596" s="15">
        <f>AVERAGE(B483:B582)</f>
        <v>18.09</v>
      </c>
    </row>
    <row r="597" spans="1:3" x14ac:dyDescent="0.35">
      <c r="B597" s="16" t="s">
        <v>10</v>
      </c>
      <c r="C597" s="17">
        <f>MEDIAN(B483:B582)</f>
        <v>18</v>
      </c>
    </row>
    <row r="598" spans="1:3" x14ac:dyDescent="0.35">
      <c r="B598" s="16" t="s">
        <v>12</v>
      </c>
      <c r="C598" s="17">
        <f>MODE(B483:B582)</f>
        <v>22</v>
      </c>
    </row>
    <row r="599" spans="1:3" x14ac:dyDescent="0.35">
      <c r="B599" s="16" t="s">
        <v>146</v>
      </c>
      <c r="C599" s="17">
        <f>SQRT(C600)</f>
        <v>2.9166709956677805</v>
      </c>
    </row>
    <row r="600" spans="1:3" x14ac:dyDescent="0.35">
      <c r="B600" s="16" t="s">
        <v>30</v>
      </c>
      <c r="C600" s="17">
        <f>_xlfn.VAR.S(B483:B582)</f>
        <v>8.5069696969696835</v>
      </c>
    </row>
    <row r="601" spans="1:3" x14ac:dyDescent="0.35">
      <c r="B601" s="16" t="s">
        <v>144</v>
      </c>
      <c r="C601" s="17">
        <v>-0.881011447</v>
      </c>
    </row>
    <row r="602" spans="1:3" x14ac:dyDescent="0.35">
      <c r="B602" s="16" t="s">
        <v>142</v>
      </c>
      <c r="C602" s="17">
        <v>-0.33501287200000002</v>
      </c>
    </row>
    <row r="603" spans="1:3" x14ac:dyDescent="0.35">
      <c r="B603" s="16" t="s">
        <v>26</v>
      </c>
      <c r="C603" s="17">
        <f>C605-C604</f>
        <v>10</v>
      </c>
    </row>
    <row r="604" spans="1:3" x14ac:dyDescent="0.35">
      <c r="B604" s="16" t="s">
        <v>28</v>
      </c>
      <c r="C604" s="17">
        <f>MIN(B483:B582)</f>
        <v>12</v>
      </c>
    </row>
    <row r="605" spans="1:3" x14ac:dyDescent="0.35">
      <c r="B605" s="16" t="s">
        <v>27</v>
      </c>
      <c r="C605" s="17">
        <f>MAX(B483:B582)</f>
        <v>22</v>
      </c>
    </row>
    <row r="606" spans="1:3" x14ac:dyDescent="0.35">
      <c r="B606" s="16" t="s">
        <v>147</v>
      </c>
      <c r="C606" s="17">
        <f>SUM(B483:B582)</f>
        <v>1809</v>
      </c>
    </row>
    <row r="607" spans="1:3" x14ac:dyDescent="0.35">
      <c r="B607" s="18" t="s">
        <v>148</v>
      </c>
      <c r="C607" s="19">
        <f>COUNT(B483:B582)</f>
        <v>100</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2C9828-8C35-4B12-A648-1EEC4B3547C2}">
  <dimension ref="A1:C745"/>
  <sheetViews>
    <sheetView topLeftCell="A737" workbookViewId="0">
      <selection activeCell="E761" sqref="E761"/>
    </sheetView>
  </sheetViews>
  <sheetFormatPr defaultRowHeight="14.5" x14ac:dyDescent="0.35"/>
  <cols>
    <col min="2" max="2" width="18.1796875" customWidth="1"/>
  </cols>
  <sheetData>
    <row r="1" spans="1:2" x14ac:dyDescent="0.35">
      <c r="A1" t="s">
        <v>0</v>
      </c>
    </row>
    <row r="2" spans="1:2" x14ac:dyDescent="0.35"/>
    <row r="4" spans="1:2" x14ac:dyDescent="0.35">
      <c r="A4" t="s">
        <v>14</v>
      </c>
    </row>
    <row r="5" spans="1:2" x14ac:dyDescent="0.35">
      <c r="A5" t="s">
        <v>170</v>
      </c>
    </row>
    <row r="7" spans="1:2" x14ac:dyDescent="0.35">
      <c r="B7" t="s">
        <v>171</v>
      </c>
    </row>
    <row r="8" spans="1:2" x14ac:dyDescent="0.35">
      <c r="B8">
        <v>40</v>
      </c>
    </row>
    <row r="9" spans="1:2" x14ac:dyDescent="0.35">
      <c r="B9">
        <v>45</v>
      </c>
    </row>
    <row r="10" spans="1:2" x14ac:dyDescent="0.35">
      <c r="B10">
        <v>50</v>
      </c>
    </row>
    <row r="11" spans="1:2" x14ac:dyDescent="0.35">
      <c r="B11">
        <v>55</v>
      </c>
    </row>
    <row r="12" spans="1:2" x14ac:dyDescent="0.35">
      <c r="B12">
        <v>60</v>
      </c>
    </row>
    <row r="13" spans="1:2" x14ac:dyDescent="0.35">
      <c r="B13">
        <v>62</v>
      </c>
    </row>
    <row r="14" spans="1:2" x14ac:dyDescent="0.35">
      <c r="B14">
        <v>65</v>
      </c>
    </row>
    <row r="15" spans="1:2" x14ac:dyDescent="0.35">
      <c r="B15">
        <v>68</v>
      </c>
    </row>
    <row r="16" spans="1:2" x14ac:dyDescent="0.35">
      <c r="B16">
        <v>70</v>
      </c>
    </row>
    <row r="17" spans="2:2" x14ac:dyDescent="0.35">
      <c r="B17">
        <v>72</v>
      </c>
    </row>
    <row r="18" spans="2:2" x14ac:dyDescent="0.35">
      <c r="B18">
        <v>75</v>
      </c>
    </row>
    <row r="19" spans="2:2" x14ac:dyDescent="0.35">
      <c r="B19">
        <v>78</v>
      </c>
    </row>
    <row r="20" spans="2:2" x14ac:dyDescent="0.35">
      <c r="B20">
        <v>80</v>
      </c>
    </row>
    <row r="21" spans="2:2" x14ac:dyDescent="0.35">
      <c r="B21">
        <v>82</v>
      </c>
    </row>
    <row r="22" spans="2:2" x14ac:dyDescent="0.35">
      <c r="B22">
        <v>85</v>
      </c>
    </row>
    <row r="23" spans="2:2" x14ac:dyDescent="0.35">
      <c r="B23">
        <v>88</v>
      </c>
    </row>
    <row r="24" spans="2:2" x14ac:dyDescent="0.35">
      <c r="B24">
        <v>90</v>
      </c>
    </row>
    <row r="25" spans="2:2" x14ac:dyDescent="0.35">
      <c r="B25">
        <v>92</v>
      </c>
    </row>
    <row r="26" spans="2:2" x14ac:dyDescent="0.35">
      <c r="B26">
        <v>95</v>
      </c>
    </row>
    <row r="27" spans="2:2" x14ac:dyDescent="0.35">
      <c r="B27">
        <v>100</v>
      </c>
    </row>
    <row r="28" spans="2:2" x14ac:dyDescent="0.35">
      <c r="B28">
        <v>105</v>
      </c>
    </row>
    <row r="29" spans="2:2" x14ac:dyDescent="0.35">
      <c r="B29">
        <v>110</v>
      </c>
    </row>
    <row r="30" spans="2:2" x14ac:dyDescent="0.35">
      <c r="B30">
        <v>115</v>
      </c>
    </row>
    <row r="31" spans="2:2" x14ac:dyDescent="0.35">
      <c r="B31">
        <v>120</v>
      </c>
    </row>
    <row r="32" spans="2:2" x14ac:dyDescent="0.35">
      <c r="B32">
        <v>125</v>
      </c>
    </row>
    <row r="33" spans="2:2" x14ac:dyDescent="0.35">
      <c r="B33">
        <v>130</v>
      </c>
    </row>
    <row r="34" spans="2:2" x14ac:dyDescent="0.35">
      <c r="B34">
        <v>135</v>
      </c>
    </row>
    <row r="35" spans="2:2" x14ac:dyDescent="0.35">
      <c r="B35">
        <v>140</v>
      </c>
    </row>
    <row r="36" spans="2:2" x14ac:dyDescent="0.35">
      <c r="B36">
        <v>145</v>
      </c>
    </row>
    <row r="37" spans="2:2" x14ac:dyDescent="0.35">
      <c r="B37">
        <v>150</v>
      </c>
    </row>
    <row r="38" spans="2:2" x14ac:dyDescent="0.35">
      <c r="B38">
        <v>155</v>
      </c>
    </row>
    <row r="39" spans="2:2" x14ac:dyDescent="0.35">
      <c r="B39">
        <v>160</v>
      </c>
    </row>
    <row r="40" spans="2:2" x14ac:dyDescent="0.35">
      <c r="B40">
        <v>165</v>
      </c>
    </row>
    <row r="41" spans="2:2" x14ac:dyDescent="0.35">
      <c r="B41">
        <v>170</v>
      </c>
    </row>
    <row r="42" spans="2:2" x14ac:dyDescent="0.35">
      <c r="B42">
        <v>175</v>
      </c>
    </row>
    <row r="43" spans="2:2" x14ac:dyDescent="0.35">
      <c r="B43">
        <v>180</v>
      </c>
    </row>
    <row r="44" spans="2:2" x14ac:dyDescent="0.35">
      <c r="B44">
        <v>185</v>
      </c>
    </row>
    <row r="45" spans="2:2" x14ac:dyDescent="0.35">
      <c r="B45">
        <v>190</v>
      </c>
    </row>
    <row r="46" spans="2:2" x14ac:dyDescent="0.35">
      <c r="B46">
        <v>195</v>
      </c>
    </row>
    <row r="47" spans="2:2" x14ac:dyDescent="0.35">
      <c r="B47">
        <v>200</v>
      </c>
    </row>
    <row r="48" spans="2:2" x14ac:dyDescent="0.35">
      <c r="B48">
        <v>205</v>
      </c>
    </row>
    <row r="49" spans="2:2" x14ac:dyDescent="0.35">
      <c r="B49">
        <v>210</v>
      </c>
    </row>
    <row r="50" spans="2:2" x14ac:dyDescent="0.35">
      <c r="B50">
        <v>215</v>
      </c>
    </row>
    <row r="51" spans="2:2" x14ac:dyDescent="0.35">
      <c r="B51">
        <v>220</v>
      </c>
    </row>
    <row r="52" spans="2:2" x14ac:dyDescent="0.35">
      <c r="B52">
        <v>225</v>
      </c>
    </row>
    <row r="53" spans="2:2" x14ac:dyDescent="0.35">
      <c r="B53">
        <v>230</v>
      </c>
    </row>
    <row r="54" spans="2:2" x14ac:dyDescent="0.35">
      <c r="B54">
        <v>235</v>
      </c>
    </row>
    <row r="55" spans="2:2" x14ac:dyDescent="0.35">
      <c r="B55">
        <v>240</v>
      </c>
    </row>
    <row r="56" spans="2:2" x14ac:dyDescent="0.35">
      <c r="B56">
        <v>245</v>
      </c>
    </row>
    <row r="57" spans="2:2" x14ac:dyDescent="0.35">
      <c r="B57">
        <v>250</v>
      </c>
    </row>
    <row r="58" spans="2:2" x14ac:dyDescent="0.35">
      <c r="B58">
        <v>255</v>
      </c>
    </row>
    <row r="59" spans="2:2" x14ac:dyDescent="0.35">
      <c r="B59">
        <v>260</v>
      </c>
    </row>
    <row r="60" spans="2:2" x14ac:dyDescent="0.35">
      <c r="B60">
        <v>265</v>
      </c>
    </row>
    <row r="61" spans="2:2" x14ac:dyDescent="0.35">
      <c r="B61">
        <v>270</v>
      </c>
    </row>
    <row r="62" spans="2:2" x14ac:dyDescent="0.35">
      <c r="B62">
        <v>275</v>
      </c>
    </row>
    <row r="63" spans="2:2" x14ac:dyDescent="0.35">
      <c r="B63">
        <v>280</v>
      </c>
    </row>
    <row r="64" spans="2:2" x14ac:dyDescent="0.35">
      <c r="B64">
        <v>285</v>
      </c>
    </row>
    <row r="65" spans="2:2" x14ac:dyDescent="0.35">
      <c r="B65">
        <v>290</v>
      </c>
    </row>
    <row r="66" spans="2:2" x14ac:dyDescent="0.35">
      <c r="B66">
        <v>295</v>
      </c>
    </row>
    <row r="67" spans="2:2" x14ac:dyDescent="0.35">
      <c r="B67">
        <v>300</v>
      </c>
    </row>
    <row r="68" spans="2:2" x14ac:dyDescent="0.35">
      <c r="B68">
        <v>305</v>
      </c>
    </row>
    <row r="69" spans="2:2" x14ac:dyDescent="0.35">
      <c r="B69">
        <v>310</v>
      </c>
    </row>
    <row r="70" spans="2:2" x14ac:dyDescent="0.35">
      <c r="B70">
        <v>315</v>
      </c>
    </row>
    <row r="71" spans="2:2" x14ac:dyDescent="0.35">
      <c r="B71">
        <v>320</v>
      </c>
    </row>
    <row r="72" spans="2:2" x14ac:dyDescent="0.35">
      <c r="B72">
        <v>325</v>
      </c>
    </row>
    <row r="73" spans="2:2" x14ac:dyDescent="0.35">
      <c r="B73">
        <v>330</v>
      </c>
    </row>
    <row r="74" spans="2:2" x14ac:dyDescent="0.35">
      <c r="B74">
        <v>335</v>
      </c>
    </row>
    <row r="75" spans="2:2" x14ac:dyDescent="0.35">
      <c r="B75">
        <v>340</v>
      </c>
    </row>
    <row r="76" spans="2:2" x14ac:dyDescent="0.35">
      <c r="B76">
        <v>345</v>
      </c>
    </row>
    <row r="77" spans="2:2" x14ac:dyDescent="0.35">
      <c r="B77">
        <v>350</v>
      </c>
    </row>
    <row r="78" spans="2:2" x14ac:dyDescent="0.35">
      <c r="B78">
        <v>355</v>
      </c>
    </row>
    <row r="79" spans="2:2" x14ac:dyDescent="0.35">
      <c r="B79">
        <v>360</v>
      </c>
    </row>
    <row r="80" spans="2:2" x14ac:dyDescent="0.35">
      <c r="B80">
        <v>365</v>
      </c>
    </row>
    <row r="81" spans="2:2" x14ac:dyDescent="0.35">
      <c r="B81">
        <v>370</v>
      </c>
    </row>
    <row r="82" spans="2:2" x14ac:dyDescent="0.35">
      <c r="B82">
        <v>375</v>
      </c>
    </row>
    <row r="83" spans="2:2" x14ac:dyDescent="0.35">
      <c r="B83">
        <v>380</v>
      </c>
    </row>
    <row r="84" spans="2:2" x14ac:dyDescent="0.35">
      <c r="B84">
        <v>385</v>
      </c>
    </row>
    <row r="85" spans="2:2" x14ac:dyDescent="0.35">
      <c r="B85">
        <v>390</v>
      </c>
    </row>
    <row r="86" spans="2:2" x14ac:dyDescent="0.35">
      <c r="B86">
        <v>395</v>
      </c>
    </row>
    <row r="87" spans="2:2" x14ac:dyDescent="0.35">
      <c r="B87">
        <v>400</v>
      </c>
    </row>
    <row r="88" spans="2:2" x14ac:dyDescent="0.35">
      <c r="B88">
        <v>405</v>
      </c>
    </row>
    <row r="89" spans="2:2" x14ac:dyDescent="0.35">
      <c r="B89">
        <v>410</v>
      </c>
    </row>
    <row r="90" spans="2:2" x14ac:dyDescent="0.35">
      <c r="B90">
        <v>415</v>
      </c>
    </row>
    <row r="91" spans="2:2" x14ac:dyDescent="0.35">
      <c r="B91">
        <v>420</v>
      </c>
    </row>
    <row r="92" spans="2:2" x14ac:dyDescent="0.35">
      <c r="B92">
        <v>425</v>
      </c>
    </row>
    <row r="93" spans="2:2" x14ac:dyDescent="0.35">
      <c r="B93">
        <v>430</v>
      </c>
    </row>
    <row r="94" spans="2:2" x14ac:dyDescent="0.35">
      <c r="B94">
        <v>435</v>
      </c>
    </row>
    <row r="95" spans="2:2" x14ac:dyDescent="0.35">
      <c r="B95">
        <v>440</v>
      </c>
    </row>
    <row r="96" spans="2:2" x14ac:dyDescent="0.35">
      <c r="B96">
        <v>445</v>
      </c>
    </row>
    <row r="97" spans="1:2" x14ac:dyDescent="0.35">
      <c r="B97">
        <v>450</v>
      </c>
    </row>
    <row r="98" spans="1:2" x14ac:dyDescent="0.35">
      <c r="B98">
        <v>455</v>
      </c>
    </row>
    <row r="99" spans="1:2" x14ac:dyDescent="0.35">
      <c r="B99">
        <v>460</v>
      </c>
    </row>
    <row r="100" spans="1:2" x14ac:dyDescent="0.35">
      <c r="B100">
        <v>465</v>
      </c>
    </row>
    <row r="101" spans="1:2" x14ac:dyDescent="0.35">
      <c r="B101">
        <v>470</v>
      </c>
    </row>
    <row r="102" spans="1:2" x14ac:dyDescent="0.35">
      <c r="B102">
        <v>475</v>
      </c>
    </row>
    <row r="103" spans="1:2" x14ac:dyDescent="0.35">
      <c r="B103">
        <v>480</v>
      </c>
    </row>
    <row r="104" spans="1:2" x14ac:dyDescent="0.35">
      <c r="B104">
        <v>485</v>
      </c>
    </row>
    <row r="105" spans="1:2" x14ac:dyDescent="0.35">
      <c r="B105">
        <v>490</v>
      </c>
    </row>
    <row r="106" spans="1:2" x14ac:dyDescent="0.35">
      <c r="B106">
        <v>495</v>
      </c>
    </row>
    <row r="107" spans="1:2" x14ac:dyDescent="0.35">
      <c r="B107">
        <v>500</v>
      </c>
    </row>
    <row r="109" spans="1:2" x14ac:dyDescent="0.35">
      <c r="A109" t="s">
        <v>35</v>
      </c>
    </row>
    <row r="110" spans="1:2" x14ac:dyDescent="0.35">
      <c r="A110" t="s">
        <v>172</v>
      </c>
    </row>
    <row r="112" spans="1:2" x14ac:dyDescent="0.35">
      <c r="A112" t="s">
        <v>88</v>
      </c>
      <c r="B112">
        <f>QUARTILE(B8:B107,1)</f>
        <v>128.75</v>
      </c>
    </row>
    <row r="113" spans="1:3" x14ac:dyDescent="0.35">
      <c r="A113" t="s">
        <v>136</v>
      </c>
      <c r="B113">
        <f>QUARTILE(B8:B107,2)</f>
        <v>252.5</v>
      </c>
    </row>
    <row r="114" spans="1:3" x14ac:dyDescent="0.35">
      <c r="A114" t="s">
        <v>89</v>
      </c>
      <c r="B114">
        <f>QUARTILE(B8:B107,3)</f>
        <v>376.25</v>
      </c>
    </row>
    <row r="116" spans="1:3" x14ac:dyDescent="0.35">
      <c r="A116" t="s">
        <v>173</v>
      </c>
    </row>
    <row r="118" spans="1:3" x14ac:dyDescent="0.35">
      <c r="A118" t="s">
        <v>174</v>
      </c>
      <c r="B118">
        <f>PERCENTILE(B8:B107,0.1)</f>
        <v>74.7</v>
      </c>
    </row>
    <row r="120" spans="1:3" x14ac:dyDescent="0.35">
      <c r="A120" t="s">
        <v>175</v>
      </c>
      <c r="B120">
        <f>PERCENTILE(B8:B107,0.25)</f>
        <v>128.75</v>
      </c>
    </row>
    <row r="122" spans="1:3" x14ac:dyDescent="0.35">
      <c r="A122" t="s">
        <v>176</v>
      </c>
      <c r="B122">
        <f>PERCENTILE(B8:B107,0.75)</f>
        <v>376.25</v>
      </c>
    </row>
    <row r="124" spans="1:3" x14ac:dyDescent="0.35">
      <c r="A124" t="s">
        <v>177</v>
      </c>
      <c r="B124">
        <f>PERCENTILE(B8:B107,0.9)</f>
        <v>450.50000000000006</v>
      </c>
    </row>
    <row r="126" spans="1:3" x14ac:dyDescent="0.35">
      <c r="A126" t="s">
        <v>178</v>
      </c>
    </row>
    <row r="128" spans="1:3" x14ac:dyDescent="0.35">
      <c r="B128" s="20" t="s">
        <v>8</v>
      </c>
      <c r="C128" s="15">
        <f>AVERAGE(B8:B107)</f>
        <v>256.52</v>
      </c>
    </row>
    <row r="129" spans="1:3" x14ac:dyDescent="0.35">
      <c r="B129" s="21" t="s">
        <v>179</v>
      </c>
      <c r="C129" s="17">
        <f>STDEV(B8:B107)/SQRT(COUNT(B8:B107))</f>
        <v>13.917748860118627</v>
      </c>
    </row>
    <row r="130" spans="1:3" x14ac:dyDescent="0.35">
      <c r="B130" s="21" t="s">
        <v>10</v>
      </c>
      <c r="C130" s="17">
        <f>MEDIAN(B8:B107)</f>
        <v>252.5</v>
      </c>
    </row>
    <row r="131" spans="1:3" x14ac:dyDescent="0.35">
      <c r="B131" s="21" t="s">
        <v>12</v>
      </c>
      <c r="C131" s="17" t="e">
        <f>MODE(B8:B107)</f>
        <v>#N/A</v>
      </c>
    </row>
    <row r="132" spans="1:3" x14ac:dyDescent="0.35">
      <c r="B132" s="21" t="s">
        <v>45</v>
      </c>
      <c r="C132" s="17">
        <f>SQRT(C133)</f>
        <v>138.47985268623015</v>
      </c>
    </row>
    <row r="133" spans="1:3" x14ac:dyDescent="0.35">
      <c r="B133" s="21" t="s">
        <v>180</v>
      </c>
      <c r="C133" s="17">
        <f>_xlfn.VAR.P(B8:B107)</f>
        <v>19176.669600000001</v>
      </c>
    </row>
    <row r="134" spans="1:3" x14ac:dyDescent="0.35">
      <c r="B134" s="21" t="s">
        <v>144</v>
      </c>
      <c r="C134" s="17">
        <f>KURT(B8:B107)</f>
        <v>-1.2769190883647878</v>
      </c>
    </row>
    <row r="135" spans="1:3" x14ac:dyDescent="0.35">
      <c r="B135" s="21" t="s">
        <v>142</v>
      </c>
      <c r="C135" s="17">
        <f>SKEW(B8:B107)</f>
        <v>0.10475989938654062</v>
      </c>
    </row>
    <row r="136" spans="1:3" x14ac:dyDescent="0.35">
      <c r="B136" s="21" t="s">
        <v>26</v>
      </c>
      <c r="C136" s="17">
        <f>C138-C137</f>
        <v>460</v>
      </c>
    </row>
    <row r="137" spans="1:3" x14ac:dyDescent="0.35">
      <c r="B137" s="21" t="s">
        <v>28</v>
      </c>
      <c r="C137" s="17">
        <f>MIN(B8:B107)</f>
        <v>40</v>
      </c>
    </row>
    <row r="138" spans="1:3" x14ac:dyDescent="0.35">
      <c r="B138" s="21" t="s">
        <v>27</v>
      </c>
      <c r="C138" s="17">
        <f>MAX(B8:B107)</f>
        <v>500</v>
      </c>
    </row>
    <row r="141" spans="1:3" x14ac:dyDescent="0.35">
      <c r="A141" t="s">
        <v>13</v>
      </c>
    </row>
    <row r="142" spans="1:3" x14ac:dyDescent="0.35"/>
    <row r="143" spans="1:3" x14ac:dyDescent="0.35">
      <c r="A143" t="s">
        <v>14</v>
      </c>
    </row>
    <row r="144" spans="1:3" x14ac:dyDescent="0.35">
      <c r="A144" t="s">
        <v>181</v>
      </c>
    </row>
    <row r="146" spans="2:2" x14ac:dyDescent="0.35">
      <c r="B146" t="s">
        <v>182</v>
      </c>
    </row>
    <row r="147" spans="2:2" x14ac:dyDescent="0.35">
      <c r="B147">
        <v>55</v>
      </c>
    </row>
    <row r="148" spans="2:2" x14ac:dyDescent="0.35">
      <c r="B148">
        <v>60</v>
      </c>
    </row>
    <row r="149" spans="2:2" x14ac:dyDescent="0.35">
      <c r="B149">
        <v>62</v>
      </c>
    </row>
    <row r="150" spans="2:2" x14ac:dyDescent="0.35">
      <c r="B150">
        <v>65</v>
      </c>
    </row>
    <row r="151" spans="2:2" x14ac:dyDescent="0.35">
      <c r="B151">
        <v>68</v>
      </c>
    </row>
    <row r="152" spans="2:2" x14ac:dyDescent="0.35">
      <c r="B152">
        <v>70</v>
      </c>
    </row>
    <row r="153" spans="2:2" x14ac:dyDescent="0.35">
      <c r="B153">
        <v>72</v>
      </c>
    </row>
    <row r="154" spans="2:2" x14ac:dyDescent="0.35">
      <c r="B154">
        <v>75</v>
      </c>
    </row>
    <row r="155" spans="2:2" x14ac:dyDescent="0.35">
      <c r="B155">
        <v>78</v>
      </c>
    </row>
    <row r="156" spans="2:2" x14ac:dyDescent="0.35">
      <c r="B156">
        <v>80</v>
      </c>
    </row>
    <row r="157" spans="2:2" x14ac:dyDescent="0.35">
      <c r="B157">
        <v>82</v>
      </c>
    </row>
    <row r="158" spans="2:2" x14ac:dyDescent="0.35">
      <c r="B158">
        <v>85</v>
      </c>
    </row>
    <row r="159" spans="2:2" x14ac:dyDescent="0.35">
      <c r="B159">
        <v>88</v>
      </c>
    </row>
    <row r="160" spans="2:2" x14ac:dyDescent="0.35">
      <c r="B160">
        <v>90</v>
      </c>
    </row>
    <row r="161" spans="2:2" x14ac:dyDescent="0.35">
      <c r="B161">
        <v>92</v>
      </c>
    </row>
    <row r="162" spans="2:2" x14ac:dyDescent="0.35">
      <c r="B162">
        <v>95</v>
      </c>
    </row>
    <row r="163" spans="2:2" x14ac:dyDescent="0.35">
      <c r="B163">
        <v>100</v>
      </c>
    </row>
    <row r="164" spans="2:2" x14ac:dyDescent="0.35">
      <c r="B164">
        <v>105</v>
      </c>
    </row>
    <row r="165" spans="2:2" x14ac:dyDescent="0.35">
      <c r="B165">
        <v>110</v>
      </c>
    </row>
    <row r="166" spans="2:2" x14ac:dyDescent="0.35">
      <c r="B166">
        <v>115</v>
      </c>
    </row>
    <row r="167" spans="2:2" x14ac:dyDescent="0.35">
      <c r="B167">
        <v>120</v>
      </c>
    </row>
    <row r="168" spans="2:2" x14ac:dyDescent="0.35">
      <c r="B168">
        <v>125</v>
      </c>
    </row>
    <row r="169" spans="2:2" x14ac:dyDescent="0.35">
      <c r="B169">
        <v>130</v>
      </c>
    </row>
    <row r="170" spans="2:2" x14ac:dyDescent="0.35">
      <c r="B170">
        <v>135</v>
      </c>
    </row>
    <row r="171" spans="2:2" x14ac:dyDescent="0.35">
      <c r="B171">
        <v>140</v>
      </c>
    </row>
    <row r="172" spans="2:2" x14ac:dyDescent="0.35">
      <c r="B172">
        <v>145</v>
      </c>
    </row>
    <row r="173" spans="2:2" x14ac:dyDescent="0.35">
      <c r="B173">
        <v>150</v>
      </c>
    </row>
    <row r="174" spans="2:2" x14ac:dyDescent="0.35">
      <c r="B174">
        <v>155</v>
      </c>
    </row>
    <row r="175" spans="2:2" x14ac:dyDescent="0.35">
      <c r="B175">
        <v>160</v>
      </c>
    </row>
    <row r="176" spans="2:2" x14ac:dyDescent="0.35">
      <c r="B176">
        <v>165</v>
      </c>
    </row>
    <row r="177" spans="2:2" x14ac:dyDescent="0.35">
      <c r="B177">
        <v>170</v>
      </c>
    </row>
    <row r="178" spans="2:2" x14ac:dyDescent="0.35">
      <c r="B178">
        <v>175</v>
      </c>
    </row>
    <row r="179" spans="2:2" x14ac:dyDescent="0.35">
      <c r="B179">
        <v>180</v>
      </c>
    </row>
    <row r="180" spans="2:2" x14ac:dyDescent="0.35">
      <c r="B180">
        <v>185</v>
      </c>
    </row>
    <row r="181" spans="2:2" x14ac:dyDescent="0.35">
      <c r="B181">
        <v>190</v>
      </c>
    </row>
    <row r="182" spans="2:2" x14ac:dyDescent="0.35">
      <c r="B182">
        <v>195</v>
      </c>
    </row>
    <row r="183" spans="2:2" x14ac:dyDescent="0.35">
      <c r="B183">
        <v>200</v>
      </c>
    </row>
    <row r="184" spans="2:2" x14ac:dyDescent="0.35">
      <c r="B184">
        <v>205</v>
      </c>
    </row>
    <row r="185" spans="2:2" x14ac:dyDescent="0.35">
      <c r="B185">
        <v>210</v>
      </c>
    </row>
    <row r="186" spans="2:2" x14ac:dyDescent="0.35">
      <c r="B186">
        <v>215</v>
      </c>
    </row>
    <row r="187" spans="2:2" x14ac:dyDescent="0.35">
      <c r="B187">
        <v>220</v>
      </c>
    </row>
    <row r="188" spans="2:2" x14ac:dyDescent="0.35">
      <c r="B188">
        <v>225</v>
      </c>
    </row>
    <row r="189" spans="2:2" x14ac:dyDescent="0.35">
      <c r="B189">
        <v>230</v>
      </c>
    </row>
    <row r="190" spans="2:2" x14ac:dyDescent="0.35">
      <c r="B190">
        <v>235</v>
      </c>
    </row>
    <row r="191" spans="2:2" x14ac:dyDescent="0.35">
      <c r="B191">
        <v>240</v>
      </c>
    </row>
    <row r="192" spans="2:2" x14ac:dyDescent="0.35">
      <c r="B192">
        <v>245</v>
      </c>
    </row>
    <row r="193" spans="2:2" x14ac:dyDescent="0.35">
      <c r="B193">
        <v>250</v>
      </c>
    </row>
    <row r="194" spans="2:2" x14ac:dyDescent="0.35">
      <c r="B194">
        <v>255</v>
      </c>
    </row>
    <row r="195" spans="2:2" x14ac:dyDescent="0.35">
      <c r="B195">
        <v>260</v>
      </c>
    </row>
    <row r="196" spans="2:2" x14ac:dyDescent="0.35">
      <c r="B196">
        <v>265</v>
      </c>
    </row>
    <row r="197" spans="2:2" x14ac:dyDescent="0.35">
      <c r="B197">
        <v>270</v>
      </c>
    </row>
    <row r="198" spans="2:2" x14ac:dyDescent="0.35">
      <c r="B198">
        <v>275</v>
      </c>
    </row>
    <row r="199" spans="2:2" x14ac:dyDescent="0.35">
      <c r="B199">
        <v>280</v>
      </c>
    </row>
    <row r="200" spans="2:2" x14ac:dyDescent="0.35">
      <c r="B200">
        <v>285</v>
      </c>
    </row>
    <row r="201" spans="2:2" x14ac:dyDescent="0.35">
      <c r="B201">
        <v>290</v>
      </c>
    </row>
    <row r="202" spans="2:2" x14ac:dyDescent="0.35">
      <c r="B202">
        <v>295</v>
      </c>
    </row>
    <row r="203" spans="2:2" x14ac:dyDescent="0.35">
      <c r="B203">
        <v>300</v>
      </c>
    </row>
    <row r="204" spans="2:2" x14ac:dyDescent="0.35">
      <c r="B204">
        <v>305</v>
      </c>
    </row>
    <row r="205" spans="2:2" x14ac:dyDescent="0.35">
      <c r="B205">
        <v>310</v>
      </c>
    </row>
    <row r="206" spans="2:2" x14ac:dyDescent="0.35">
      <c r="B206">
        <v>315</v>
      </c>
    </row>
    <row r="207" spans="2:2" x14ac:dyDescent="0.35">
      <c r="B207">
        <v>320</v>
      </c>
    </row>
    <row r="208" spans="2:2" x14ac:dyDescent="0.35">
      <c r="B208">
        <v>325</v>
      </c>
    </row>
    <row r="209" spans="2:2" x14ac:dyDescent="0.35">
      <c r="B209">
        <v>330</v>
      </c>
    </row>
    <row r="210" spans="2:2" x14ac:dyDescent="0.35">
      <c r="B210">
        <v>335</v>
      </c>
    </row>
    <row r="211" spans="2:2" x14ac:dyDescent="0.35">
      <c r="B211">
        <v>340</v>
      </c>
    </row>
    <row r="212" spans="2:2" x14ac:dyDescent="0.35">
      <c r="B212">
        <v>345</v>
      </c>
    </row>
    <row r="213" spans="2:2" x14ac:dyDescent="0.35">
      <c r="B213">
        <v>350</v>
      </c>
    </row>
    <row r="214" spans="2:2" x14ac:dyDescent="0.35">
      <c r="B214">
        <v>355</v>
      </c>
    </row>
    <row r="215" spans="2:2" x14ac:dyDescent="0.35">
      <c r="B215">
        <v>360</v>
      </c>
    </row>
    <row r="216" spans="2:2" x14ac:dyDescent="0.35">
      <c r="B216">
        <v>365</v>
      </c>
    </row>
    <row r="217" spans="2:2" x14ac:dyDescent="0.35">
      <c r="B217">
        <v>370</v>
      </c>
    </row>
    <row r="218" spans="2:2" x14ac:dyDescent="0.35">
      <c r="B218">
        <v>375</v>
      </c>
    </row>
    <row r="219" spans="2:2" x14ac:dyDescent="0.35">
      <c r="B219">
        <v>380</v>
      </c>
    </row>
    <row r="220" spans="2:2" x14ac:dyDescent="0.35">
      <c r="B220">
        <v>385</v>
      </c>
    </row>
    <row r="221" spans="2:2" x14ac:dyDescent="0.35">
      <c r="B221">
        <v>390</v>
      </c>
    </row>
    <row r="222" spans="2:2" x14ac:dyDescent="0.35">
      <c r="B222">
        <v>395</v>
      </c>
    </row>
    <row r="223" spans="2:2" x14ac:dyDescent="0.35">
      <c r="B223">
        <v>400</v>
      </c>
    </row>
    <row r="224" spans="2:2" x14ac:dyDescent="0.35">
      <c r="B224">
        <v>405</v>
      </c>
    </row>
    <row r="225" spans="2:2" x14ac:dyDescent="0.35">
      <c r="B225">
        <v>410</v>
      </c>
    </row>
    <row r="226" spans="2:2" x14ac:dyDescent="0.35">
      <c r="B226">
        <v>415</v>
      </c>
    </row>
    <row r="227" spans="2:2" x14ac:dyDescent="0.35">
      <c r="B227">
        <v>420</v>
      </c>
    </row>
    <row r="228" spans="2:2" x14ac:dyDescent="0.35">
      <c r="B228">
        <v>425</v>
      </c>
    </row>
    <row r="229" spans="2:2" x14ac:dyDescent="0.35">
      <c r="B229">
        <v>430</v>
      </c>
    </row>
    <row r="230" spans="2:2" x14ac:dyDescent="0.35">
      <c r="B230">
        <v>435</v>
      </c>
    </row>
    <row r="231" spans="2:2" x14ac:dyDescent="0.35">
      <c r="B231">
        <v>440</v>
      </c>
    </row>
    <row r="232" spans="2:2" x14ac:dyDescent="0.35">
      <c r="B232">
        <v>445</v>
      </c>
    </row>
    <row r="233" spans="2:2" x14ac:dyDescent="0.35">
      <c r="B233">
        <v>450</v>
      </c>
    </row>
    <row r="234" spans="2:2" x14ac:dyDescent="0.35">
      <c r="B234">
        <v>455</v>
      </c>
    </row>
    <row r="235" spans="2:2" x14ac:dyDescent="0.35">
      <c r="B235">
        <v>460</v>
      </c>
    </row>
    <row r="236" spans="2:2" x14ac:dyDescent="0.35">
      <c r="B236">
        <v>465</v>
      </c>
    </row>
    <row r="237" spans="2:2" x14ac:dyDescent="0.35">
      <c r="B237">
        <v>470</v>
      </c>
    </row>
    <row r="238" spans="2:2" x14ac:dyDescent="0.35">
      <c r="B238">
        <v>475</v>
      </c>
    </row>
    <row r="239" spans="2:2" x14ac:dyDescent="0.35">
      <c r="B239">
        <v>480</v>
      </c>
    </row>
    <row r="240" spans="2:2" x14ac:dyDescent="0.35">
      <c r="B240">
        <v>485</v>
      </c>
    </row>
    <row r="241" spans="1:2" x14ac:dyDescent="0.35">
      <c r="B241">
        <v>490</v>
      </c>
    </row>
    <row r="242" spans="1:2" x14ac:dyDescent="0.35">
      <c r="B242">
        <v>495</v>
      </c>
    </row>
    <row r="243" spans="1:2" x14ac:dyDescent="0.35">
      <c r="B243">
        <v>500</v>
      </c>
    </row>
    <row r="244" spans="1:2" x14ac:dyDescent="0.35">
      <c r="B244">
        <v>505</v>
      </c>
    </row>
    <row r="245" spans="1:2" x14ac:dyDescent="0.35">
      <c r="B245">
        <v>510</v>
      </c>
    </row>
    <row r="246" spans="1:2" x14ac:dyDescent="0.35">
      <c r="B246">
        <v>515</v>
      </c>
    </row>
    <row r="248" spans="1:2" x14ac:dyDescent="0.35">
      <c r="A248" t="s">
        <v>35</v>
      </c>
    </row>
    <row r="250" spans="1:2" x14ac:dyDescent="0.35">
      <c r="A250" t="s">
        <v>183</v>
      </c>
    </row>
    <row r="252" spans="1:2" x14ac:dyDescent="0.35">
      <c r="A252" t="s">
        <v>88</v>
      </c>
      <c r="B252">
        <f>_xlfn.QUARTILE.EXC(B147:B246,1)</f>
        <v>141.25</v>
      </c>
    </row>
    <row r="253" spans="1:2" x14ac:dyDescent="0.35">
      <c r="A253" t="s">
        <v>136</v>
      </c>
      <c r="B253">
        <f>_xlfn.QUARTILE.EXC(B147:B246,2)</f>
        <v>267.5</v>
      </c>
    </row>
    <row r="254" spans="1:2" x14ac:dyDescent="0.35">
      <c r="A254" t="s">
        <v>89</v>
      </c>
      <c r="B254">
        <f>_xlfn.QUARTILE.EXC(B147:B246,3)</f>
        <v>393.75</v>
      </c>
    </row>
    <row r="257" spans="1:3" x14ac:dyDescent="0.35">
      <c r="A257" t="s">
        <v>184</v>
      </c>
    </row>
    <row r="259" spans="1:3" x14ac:dyDescent="0.35">
      <c r="A259" t="s">
        <v>185</v>
      </c>
      <c r="B259">
        <f>_xlfn.PERCENTILE.EXC(B147:B246,0.15)</f>
        <v>92.449999999999989</v>
      </c>
    </row>
    <row r="261" spans="1:3" x14ac:dyDescent="0.35">
      <c r="A261" t="s">
        <v>186</v>
      </c>
      <c r="B261">
        <f>_xlfn.PERCENTILE.EXC(B147:B246,0.5)</f>
        <v>267.5</v>
      </c>
    </row>
    <row r="263" spans="1:3" x14ac:dyDescent="0.35">
      <c r="A263" t="s">
        <v>187</v>
      </c>
      <c r="B263">
        <f>_xlfn.PERCENTILE.EXC(B147:B246,0.85)</f>
        <v>444.25</v>
      </c>
    </row>
    <row r="265" spans="1:3" x14ac:dyDescent="0.35">
      <c r="A265" t="s">
        <v>188</v>
      </c>
    </row>
    <row r="267" spans="1:3" x14ac:dyDescent="0.35">
      <c r="B267" s="14" t="s">
        <v>8</v>
      </c>
      <c r="C267" s="23">
        <f>AVERAGE(B147:B246)</f>
        <v>270.47000000000003</v>
      </c>
    </row>
    <row r="268" spans="1:3" x14ac:dyDescent="0.35">
      <c r="B268" s="16" t="s">
        <v>179</v>
      </c>
      <c r="C268" s="24">
        <f>STDEV(B147:B246)/SQRT(COUNT(B147:B246))</f>
        <v>14.058826301284791</v>
      </c>
    </row>
    <row r="269" spans="1:3" x14ac:dyDescent="0.35">
      <c r="B269" s="16" t="s">
        <v>10</v>
      </c>
      <c r="C269" s="24">
        <f>MEDIAN(B147:B246)</f>
        <v>267.5</v>
      </c>
    </row>
    <row r="270" spans="1:3" x14ac:dyDescent="0.35">
      <c r="B270" s="16" t="s">
        <v>12</v>
      </c>
      <c r="C270" s="24" t="e">
        <f>MODE(B14:B70)</f>
        <v>#N/A</v>
      </c>
    </row>
    <row r="271" spans="1:3" x14ac:dyDescent="0.35">
      <c r="B271" s="16" t="s">
        <v>45</v>
      </c>
      <c r="C271" s="24">
        <f>SQRT(C272)</f>
        <v>140.5882630128479</v>
      </c>
    </row>
    <row r="272" spans="1:3" x14ac:dyDescent="0.35">
      <c r="B272" s="16" t="s">
        <v>189</v>
      </c>
      <c r="C272" s="24">
        <f>_xlfn.VAR.S(B147:B246)</f>
        <v>19765.0596969697</v>
      </c>
    </row>
    <row r="273" spans="1:3" x14ac:dyDescent="0.35">
      <c r="B273" s="16" t="s">
        <v>144</v>
      </c>
      <c r="C273" s="24">
        <f>KURT(B147:B246)</f>
        <v>-1.2707548411754221</v>
      </c>
    </row>
    <row r="274" spans="1:3" x14ac:dyDescent="0.35">
      <c r="B274" s="16" t="s">
        <v>142</v>
      </c>
      <c r="C274" s="24">
        <f>SKEW(B147:B246)</f>
        <v>8.3681792555269696E-2</v>
      </c>
    </row>
    <row r="275" spans="1:3" x14ac:dyDescent="0.35">
      <c r="B275" s="16" t="s">
        <v>26</v>
      </c>
      <c r="C275" s="24">
        <f>C277-C276</f>
        <v>460</v>
      </c>
    </row>
    <row r="276" spans="1:3" x14ac:dyDescent="0.35">
      <c r="B276" s="16" t="s">
        <v>28</v>
      </c>
      <c r="C276" s="24">
        <f>MIN(B147:B246)</f>
        <v>55</v>
      </c>
    </row>
    <row r="277" spans="1:3" x14ac:dyDescent="0.35">
      <c r="B277" s="16" t="s">
        <v>27</v>
      </c>
      <c r="C277" s="25">
        <f>MAX(B147:B246)</f>
        <v>515</v>
      </c>
    </row>
    <row r="280" spans="1:3" ht="15.5" x14ac:dyDescent="0.35">
      <c r="A280" s="26" t="s">
        <v>19</v>
      </c>
    </row>
    <row r="281" spans="1:3" x14ac:dyDescent="0.35"/>
    <row r="283" spans="1:3" x14ac:dyDescent="0.35">
      <c r="A283" t="s">
        <v>14</v>
      </c>
    </row>
    <row r="284" spans="1:3" x14ac:dyDescent="0.35">
      <c r="A284" t="s">
        <v>190</v>
      </c>
    </row>
    <row r="286" spans="1:3" x14ac:dyDescent="0.35">
      <c r="B286" t="s">
        <v>191</v>
      </c>
    </row>
    <row r="287" spans="1:3" x14ac:dyDescent="0.35">
      <c r="B287">
        <v>20</v>
      </c>
    </row>
    <row r="288" spans="1:3" x14ac:dyDescent="0.35">
      <c r="B288">
        <v>25</v>
      </c>
    </row>
    <row r="289" spans="2:2" x14ac:dyDescent="0.35">
      <c r="B289">
        <v>30</v>
      </c>
    </row>
    <row r="290" spans="2:2" x14ac:dyDescent="0.35">
      <c r="B290">
        <v>35</v>
      </c>
    </row>
    <row r="291" spans="2:2" x14ac:dyDescent="0.35">
      <c r="B291">
        <v>40</v>
      </c>
    </row>
    <row r="292" spans="2:2" x14ac:dyDescent="0.35">
      <c r="B292">
        <v>45</v>
      </c>
    </row>
    <row r="293" spans="2:2" x14ac:dyDescent="0.35">
      <c r="B293">
        <v>50</v>
      </c>
    </row>
    <row r="294" spans="2:2" x14ac:dyDescent="0.35">
      <c r="B294">
        <v>55</v>
      </c>
    </row>
    <row r="295" spans="2:2" x14ac:dyDescent="0.35">
      <c r="B295">
        <v>60</v>
      </c>
    </row>
    <row r="296" spans="2:2" x14ac:dyDescent="0.35">
      <c r="B296">
        <v>65</v>
      </c>
    </row>
    <row r="297" spans="2:2" x14ac:dyDescent="0.35">
      <c r="B297">
        <v>70</v>
      </c>
    </row>
    <row r="298" spans="2:2" x14ac:dyDescent="0.35">
      <c r="B298">
        <v>75</v>
      </c>
    </row>
    <row r="299" spans="2:2" x14ac:dyDescent="0.35">
      <c r="B299">
        <v>80</v>
      </c>
    </row>
    <row r="300" spans="2:2" x14ac:dyDescent="0.35">
      <c r="B300">
        <v>85</v>
      </c>
    </row>
    <row r="301" spans="2:2" x14ac:dyDescent="0.35">
      <c r="B301">
        <v>90</v>
      </c>
    </row>
    <row r="302" spans="2:2" x14ac:dyDescent="0.35">
      <c r="B302">
        <v>95</v>
      </c>
    </row>
    <row r="303" spans="2:2" x14ac:dyDescent="0.35">
      <c r="B303">
        <v>100</v>
      </c>
    </row>
    <row r="304" spans="2:2" x14ac:dyDescent="0.35">
      <c r="B304">
        <v>105</v>
      </c>
    </row>
    <row r="305" spans="2:2" x14ac:dyDescent="0.35">
      <c r="B305">
        <v>110</v>
      </c>
    </row>
    <row r="306" spans="2:2" x14ac:dyDescent="0.35">
      <c r="B306">
        <v>115</v>
      </c>
    </row>
    <row r="307" spans="2:2" x14ac:dyDescent="0.35">
      <c r="B307">
        <v>120</v>
      </c>
    </row>
    <row r="308" spans="2:2" x14ac:dyDescent="0.35">
      <c r="B308">
        <v>125</v>
      </c>
    </row>
    <row r="309" spans="2:2" x14ac:dyDescent="0.35">
      <c r="B309">
        <v>130</v>
      </c>
    </row>
    <row r="310" spans="2:2" x14ac:dyDescent="0.35">
      <c r="B310">
        <v>135</v>
      </c>
    </row>
    <row r="311" spans="2:2" x14ac:dyDescent="0.35">
      <c r="B311">
        <v>140</v>
      </c>
    </row>
    <row r="312" spans="2:2" x14ac:dyDescent="0.35">
      <c r="B312">
        <v>145</v>
      </c>
    </row>
    <row r="313" spans="2:2" x14ac:dyDescent="0.35">
      <c r="B313">
        <v>150</v>
      </c>
    </row>
    <row r="314" spans="2:2" x14ac:dyDescent="0.35">
      <c r="B314">
        <v>155</v>
      </c>
    </row>
    <row r="315" spans="2:2" x14ac:dyDescent="0.35">
      <c r="B315">
        <v>160</v>
      </c>
    </row>
    <row r="316" spans="2:2" x14ac:dyDescent="0.35">
      <c r="B316">
        <v>165</v>
      </c>
    </row>
    <row r="317" spans="2:2" x14ac:dyDescent="0.35">
      <c r="B317">
        <v>170</v>
      </c>
    </row>
    <row r="318" spans="2:2" x14ac:dyDescent="0.35">
      <c r="B318">
        <v>175</v>
      </c>
    </row>
    <row r="319" spans="2:2" x14ac:dyDescent="0.35">
      <c r="B319">
        <v>180</v>
      </c>
    </row>
    <row r="320" spans="2:2" x14ac:dyDescent="0.35">
      <c r="B320">
        <v>185</v>
      </c>
    </row>
    <row r="321" spans="2:2" x14ac:dyDescent="0.35">
      <c r="B321">
        <v>190</v>
      </c>
    </row>
    <row r="322" spans="2:2" x14ac:dyDescent="0.35">
      <c r="B322">
        <v>195</v>
      </c>
    </row>
    <row r="323" spans="2:2" x14ac:dyDescent="0.35">
      <c r="B323">
        <v>200</v>
      </c>
    </row>
    <row r="324" spans="2:2" x14ac:dyDescent="0.35">
      <c r="B324">
        <v>205</v>
      </c>
    </row>
    <row r="325" spans="2:2" x14ac:dyDescent="0.35">
      <c r="B325">
        <v>210</v>
      </c>
    </row>
    <row r="326" spans="2:2" x14ac:dyDescent="0.35">
      <c r="B326">
        <v>215</v>
      </c>
    </row>
    <row r="327" spans="2:2" x14ac:dyDescent="0.35">
      <c r="B327">
        <v>220</v>
      </c>
    </row>
    <row r="328" spans="2:2" x14ac:dyDescent="0.35">
      <c r="B328">
        <v>225</v>
      </c>
    </row>
    <row r="329" spans="2:2" x14ac:dyDescent="0.35">
      <c r="B329">
        <v>230</v>
      </c>
    </row>
    <row r="330" spans="2:2" x14ac:dyDescent="0.35">
      <c r="B330">
        <v>235</v>
      </c>
    </row>
    <row r="331" spans="2:2" x14ac:dyDescent="0.35">
      <c r="B331">
        <v>240</v>
      </c>
    </row>
    <row r="332" spans="2:2" x14ac:dyDescent="0.35">
      <c r="B332">
        <v>245</v>
      </c>
    </row>
    <row r="333" spans="2:2" x14ac:dyDescent="0.35">
      <c r="B333">
        <v>250</v>
      </c>
    </row>
    <row r="334" spans="2:2" x14ac:dyDescent="0.35">
      <c r="B334">
        <v>255</v>
      </c>
    </row>
    <row r="335" spans="2:2" x14ac:dyDescent="0.35">
      <c r="B335">
        <v>260</v>
      </c>
    </row>
    <row r="336" spans="2:2" x14ac:dyDescent="0.35">
      <c r="B336">
        <v>265</v>
      </c>
    </row>
    <row r="337" spans="2:2" x14ac:dyDescent="0.35">
      <c r="B337">
        <v>270</v>
      </c>
    </row>
    <row r="338" spans="2:2" x14ac:dyDescent="0.35">
      <c r="B338">
        <v>275</v>
      </c>
    </row>
    <row r="339" spans="2:2" x14ac:dyDescent="0.35">
      <c r="B339">
        <v>280</v>
      </c>
    </row>
    <row r="340" spans="2:2" x14ac:dyDescent="0.35">
      <c r="B340">
        <v>285</v>
      </c>
    </row>
    <row r="341" spans="2:2" x14ac:dyDescent="0.35">
      <c r="B341">
        <v>290</v>
      </c>
    </row>
    <row r="342" spans="2:2" x14ac:dyDescent="0.35">
      <c r="B342">
        <v>295</v>
      </c>
    </row>
    <row r="343" spans="2:2" x14ac:dyDescent="0.35">
      <c r="B343">
        <v>300</v>
      </c>
    </row>
    <row r="344" spans="2:2" x14ac:dyDescent="0.35">
      <c r="B344">
        <v>305</v>
      </c>
    </row>
    <row r="345" spans="2:2" x14ac:dyDescent="0.35">
      <c r="B345">
        <v>310</v>
      </c>
    </row>
    <row r="346" spans="2:2" x14ac:dyDescent="0.35">
      <c r="B346">
        <v>315</v>
      </c>
    </row>
    <row r="347" spans="2:2" x14ac:dyDescent="0.35">
      <c r="B347">
        <v>320</v>
      </c>
    </row>
    <row r="348" spans="2:2" x14ac:dyDescent="0.35">
      <c r="B348">
        <v>325</v>
      </c>
    </row>
    <row r="349" spans="2:2" x14ac:dyDescent="0.35">
      <c r="B349">
        <v>330</v>
      </c>
    </row>
    <row r="350" spans="2:2" x14ac:dyDescent="0.35">
      <c r="B350">
        <v>335</v>
      </c>
    </row>
    <row r="351" spans="2:2" x14ac:dyDescent="0.35">
      <c r="B351">
        <v>340</v>
      </c>
    </row>
    <row r="352" spans="2:2" x14ac:dyDescent="0.35">
      <c r="B352">
        <v>345</v>
      </c>
    </row>
    <row r="353" spans="2:2" x14ac:dyDescent="0.35">
      <c r="B353">
        <v>350</v>
      </c>
    </row>
    <row r="354" spans="2:2" x14ac:dyDescent="0.35">
      <c r="B354">
        <v>355</v>
      </c>
    </row>
    <row r="355" spans="2:2" x14ac:dyDescent="0.35">
      <c r="B355">
        <v>360</v>
      </c>
    </row>
    <row r="356" spans="2:2" x14ac:dyDescent="0.35">
      <c r="B356">
        <v>365</v>
      </c>
    </row>
    <row r="357" spans="2:2" x14ac:dyDescent="0.35">
      <c r="B357">
        <v>370</v>
      </c>
    </row>
    <row r="358" spans="2:2" x14ac:dyDescent="0.35">
      <c r="B358">
        <v>375</v>
      </c>
    </row>
    <row r="359" spans="2:2" x14ac:dyDescent="0.35">
      <c r="B359">
        <v>380</v>
      </c>
    </row>
    <row r="360" spans="2:2" x14ac:dyDescent="0.35">
      <c r="B360">
        <v>385</v>
      </c>
    </row>
    <row r="361" spans="2:2" x14ac:dyDescent="0.35">
      <c r="B361">
        <v>390</v>
      </c>
    </row>
    <row r="362" spans="2:2" x14ac:dyDescent="0.35">
      <c r="B362">
        <v>395</v>
      </c>
    </row>
    <row r="363" spans="2:2" x14ac:dyDescent="0.35">
      <c r="B363">
        <v>400</v>
      </c>
    </row>
    <row r="364" spans="2:2" x14ac:dyDescent="0.35">
      <c r="B364">
        <v>405</v>
      </c>
    </row>
    <row r="365" spans="2:2" x14ac:dyDescent="0.35">
      <c r="B365">
        <v>410</v>
      </c>
    </row>
    <row r="366" spans="2:2" x14ac:dyDescent="0.35">
      <c r="B366">
        <v>415</v>
      </c>
    </row>
    <row r="367" spans="2:2" x14ac:dyDescent="0.35">
      <c r="B367">
        <v>420</v>
      </c>
    </row>
    <row r="368" spans="2:2" x14ac:dyDescent="0.35">
      <c r="B368">
        <v>425</v>
      </c>
    </row>
    <row r="369" spans="2:2" x14ac:dyDescent="0.35">
      <c r="B369">
        <v>430</v>
      </c>
    </row>
    <row r="370" spans="2:2" x14ac:dyDescent="0.35">
      <c r="B370">
        <v>435</v>
      </c>
    </row>
    <row r="371" spans="2:2" x14ac:dyDescent="0.35">
      <c r="B371">
        <v>440</v>
      </c>
    </row>
    <row r="372" spans="2:2" x14ac:dyDescent="0.35">
      <c r="B372">
        <v>445</v>
      </c>
    </row>
    <row r="373" spans="2:2" x14ac:dyDescent="0.35">
      <c r="B373">
        <v>450</v>
      </c>
    </row>
    <row r="374" spans="2:2" x14ac:dyDescent="0.35">
      <c r="B374">
        <v>455</v>
      </c>
    </row>
    <row r="375" spans="2:2" x14ac:dyDescent="0.35">
      <c r="B375">
        <v>460</v>
      </c>
    </row>
    <row r="376" spans="2:2" x14ac:dyDescent="0.35">
      <c r="B376">
        <v>465</v>
      </c>
    </row>
    <row r="377" spans="2:2" x14ac:dyDescent="0.35">
      <c r="B377">
        <v>470</v>
      </c>
    </row>
    <row r="378" spans="2:2" x14ac:dyDescent="0.35">
      <c r="B378">
        <v>475</v>
      </c>
    </row>
    <row r="379" spans="2:2" x14ac:dyDescent="0.35">
      <c r="B379">
        <v>480</v>
      </c>
    </row>
    <row r="380" spans="2:2" x14ac:dyDescent="0.35">
      <c r="B380">
        <v>485</v>
      </c>
    </row>
    <row r="381" spans="2:2" x14ac:dyDescent="0.35">
      <c r="B381">
        <v>490</v>
      </c>
    </row>
    <row r="382" spans="2:2" x14ac:dyDescent="0.35">
      <c r="B382">
        <v>495</v>
      </c>
    </row>
    <row r="383" spans="2:2" x14ac:dyDescent="0.35">
      <c r="B383">
        <v>500</v>
      </c>
    </row>
    <row r="384" spans="2:2" x14ac:dyDescent="0.35">
      <c r="B384">
        <v>505</v>
      </c>
    </row>
    <row r="385" spans="1:2" x14ac:dyDescent="0.35">
      <c r="B385">
        <v>510</v>
      </c>
    </row>
    <row r="386" spans="1:2" x14ac:dyDescent="0.35">
      <c r="B386">
        <v>515</v>
      </c>
    </row>
    <row r="387" spans="1:2" x14ac:dyDescent="0.35">
      <c r="B387">
        <v>520</v>
      </c>
    </row>
    <row r="388" spans="1:2" x14ac:dyDescent="0.35">
      <c r="B388">
        <v>525</v>
      </c>
    </row>
    <row r="389" spans="1:2" x14ac:dyDescent="0.35">
      <c r="B389">
        <v>530</v>
      </c>
    </row>
    <row r="390" spans="1:2" x14ac:dyDescent="0.35">
      <c r="B390">
        <v>535</v>
      </c>
    </row>
    <row r="391" spans="1:2" x14ac:dyDescent="0.35">
      <c r="B391">
        <v>540</v>
      </c>
    </row>
    <row r="392" spans="1:2" x14ac:dyDescent="0.35">
      <c r="B392">
        <v>545</v>
      </c>
    </row>
    <row r="393" spans="1:2" x14ac:dyDescent="0.35">
      <c r="B393">
        <v>550</v>
      </c>
    </row>
    <row r="394" spans="1:2" x14ac:dyDescent="0.35">
      <c r="B394">
        <v>555</v>
      </c>
    </row>
    <row r="395" spans="1:2" x14ac:dyDescent="0.35">
      <c r="B395">
        <v>560</v>
      </c>
    </row>
    <row r="396" spans="1:2" x14ac:dyDescent="0.35">
      <c r="B396">
        <v>565</v>
      </c>
    </row>
    <row r="398" spans="1:2" x14ac:dyDescent="0.35">
      <c r="A398" t="s">
        <v>35</v>
      </c>
    </row>
    <row r="400" spans="1:2" x14ac:dyDescent="0.35">
      <c r="A400" t="s">
        <v>192</v>
      </c>
    </row>
    <row r="402" spans="1:2" ht="15.5" x14ac:dyDescent="0.35">
      <c r="A402" s="26" t="s">
        <v>88</v>
      </c>
      <c r="B402">
        <f>_xlfn.QUARTILE.EXC(B287:B396,1)</f>
        <v>153.75</v>
      </c>
    </row>
    <row r="403" spans="1:2" ht="15.5" x14ac:dyDescent="0.35">
      <c r="A403" s="26"/>
    </row>
    <row r="404" spans="1:2" ht="15.5" x14ac:dyDescent="0.35">
      <c r="A404" s="26" t="s">
        <v>136</v>
      </c>
      <c r="B404">
        <f>_xlfn.QUARTILE.EXC(B287:B396,2)</f>
        <v>292.5</v>
      </c>
    </row>
    <row r="405" spans="1:2" ht="15.5" x14ac:dyDescent="0.35">
      <c r="A405" s="26"/>
    </row>
    <row r="406" spans="1:2" ht="15.5" x14ac:dyDescent="0.35">
      <c r="A406" s="26" t="s">
        <v>89</v>
      </c>
      <c r="B406">
        <f>_xlfn.QUARTILE.EXC(B287:B396,3)</f>
        <v>431.25</v>
      </c>
    </row>
    <row r="408" spans="1:2" x14ac:dyDescent="0.35">
      <c r="A408" t="s">
        <v>193</v>
      </c>
    </row>
    <row r="410" spans="1:2" x14ac:dyDescent="0.35">
      <c r="A410" t="s">
        <v>194</v>
      </c>
      <c r="B410">
        <f>_xlfn.PERCENTILE.EXC(B287:B396,0.2)</f>
        <v>126.00000000000001</v>
      </c>
    </row>
    <row r="412" spans="1:2" x14ac:dyDescent="0.35">
      <c r="A412" t="s">
        <v>195</v>
      </c>
      <c r="B412">
        <f>_xlfn.PERCENTILE.EXC(B287:B396,0.4)</f>
        <v>237.00000000000003</v>
      </c>
    </row>
    <row r="414" spans="1:2" x14ac:dyDescent="0.35">
      <c r="A414" t="s">
        <v>196</v>
      </c>
      <c r="B414">
        <f>_xlfn.PERCENTILE.EXC(B287:B396,0.8)</f>
        <v>459.00000000000006</v>
      </c>
    </row>
    <row r="416" spans="1:2" x14ac:dyDescent="0.35">
      <c r="A416" t="s">
        <v>197</v>
      </c>
    </row>
    <row r="418" spans="1:3" x14ac:dyDescent="0.35">
      <c r="B418" s="14" t="s">
        <v>8</v>
      </c>
      <c r="C418" s="23">
        <f>AVERAGE(B287:B396)</f>
        <v>292.5</v>
      </c>
    </row>
    <row r="419" spans="1:3" x14ac:dyDescent="0.35">
      <c r="B419" s="16" t="s">
        <v>179</v>
      </c>
      <c r="C419" s="24">
        <f>STDEV(B287:B396)/SQRT(COUNT(B287:B396))</f>
        <v>15.20690632574555</v>
      </c>
    </row>
    <row r="420" spans="1:3" x14ac:dyDescent="0.35">
      <c r="B420" s="16" t="s">
        <v>10</v>
      </c>
      <c r="C420" s="24">
        <f>MEDIAN(B287:B396)</f>
        <v>292.5</v>
      </c>
    </row>
    <row r="421" spans="1:3" x14ac:dyDescent="0.35">
      <c r="B421" s="16" t="s">
        <v>12</v>
      </c>
      <c r="C421" s="24" t="e">
        <f>MODE(B287:B396)</f>
        <v>#N/A</v>
      </c>
    </row>
    <row r="422" spans="1:3" x14ac:dyDescent="0.35">
      <c r="B422" s="16" t="s">
        <v>45</v>
      </c>
      <c r="C422" s="24">
        <f>SQRT(C423)</f>
        <v>159.49137907736582</v>
      </c>
    </row>
    <row r="423" spans="1:3" x14ac:dyDescent="0.35">
      <c r="B423" s="16" t="s">
        <v>189</v>
      </c>
      <c r="C423" s="24">
        <f>_xlfn.VAR.S(B287:B396)</f>
        <v>25437.5</v>
      </c>
    </row>
    <row r="424" spans="1:3" x14ac:dyDescent="0.35">
      <c r="B424" s="16" t="s">
        <v>144</v>
      </c>
      <c r="C424" s="24">
        <f>KURT(B287:B396)</f>
        <v>-1.2000000000000002</v>
      </c>
    </row>
    <row r="425" spans="1:3" x14ac:dyDescent="0.35">
      <c r="B425" s="16" t="s">
        <v>142</v>
      </c>
      <c r="C425" s="24">
        <f>SKEW(B287:B396)</f>
        <v>6.6394581153254351E-17</v>
      </c>
    </row>
    <row r="426" spans="1:3" x14ac:dyDescent="0.35">
      <c r="B426" s="16" t="s">
        <v>26</v>
      </c>
      <c r="C426" s="24">
        <f>C428-C427</f>
        <v>545</v>
      </c>
    </row>
    <row r="427" spans="1:3" x14ac:dyDescent="0.35">
      <c r="B427" s="16" t="s">
        <v>28</v>
      </c>
      <c r="C427" s="24">
        <f>MIN(B287:B396)</f>
        <v>20</v>
      </c>
    </row>
    <row r="428" spans="1:3" x14ac:dyDescent="0.35">
      <c r="B428" s="16" t="s">
        <v>27</v>
      </c>
      <c r="C428" s="25">
        <f>MAX(B287:B396)</f>
        <v>565</v>
      </c>
    </row>
    <row r="431" spans="1:3" ht="15.5" x14ac:dyDescent="0.35">
      <c r="A431" s="26" t="s">
        <v>46</v>
      </c>
    </row>
    <row r="432" spans="1:3" x14ac:dyDescent="0.35"/>
    <row r="434" spans="1:2" x14ac:dyDescent="0.35">
      <c r="A434" t="s">
        <v>14</v>
      </c>
    </row>
    <row r="435" spans="1:2" x14ac:dyDescent="0.35">
      <c r="A435" t="s">
        <v>198</v>
      </c>
    </row>
    <row r="437" spans="1:2" x14ac:dyDescent="0.35">
      <c r="B437" t="s">
        <v>199</v>
      </c>
    </row>
    <row r="438" spans="1:2" x14ac:dyDescent="0.35">
      <c r="B438">
        <v>15</v>
      </c>
    </row>
    <row r="439" spans="1:2" x14ac:dyDescent="0.35">
      <c r="B439">
        <v>20</v>
      </c>
    </row>
    <row r="440" spans="1:2" x14ac:dyDescent="0.35">
      <c r="B440">
        <v>25</v>
      </c>
    </row>
    <row r="441" spans="1:2" x14ac:dyDescent="0.35">
      <c r="B441">
        <v>30</v>
      </c>
    </row>
    <row r="442" spans="1:2" x14ac:dyDescent="0.35">
      <c r="B442">
        <v>35</v>
      </c>
    </row>
    <row r="443" spans="1:2" x14ac:dyDescent="0.35">
      <c r="B443">
        <v>40</v>
      </c>
    </row>
    <row r="444" spans="1:2" x14ac:dyDescent="0.35">
      <c r="B444">
        <v>45</v>
      </c>
    </row>
    <row r="445" spans="1:2" x14ac:dyDescent="0.35">
      <c r="B445">
        <v>50</v>
      </c>
    </row>
    <row r="446" spans="1:2" x14ac:dyDescent="0.35">
      <c r="B446">
        <v>55</v>
      </c>
    </row>
    <row r="447" spans="1:2" x14ac:dyDescent="0.35">
      <c r="B447">
        <v>60</v>
      </c>
    </row>
    <row r="448" spans="1:2" x14ac:dyDescent="0.35">
      <c r="B448">
        <v>65</v>
      </c>
    </row>
    <row r="449" spans="2:2" x14ac:dyDescent="0.35">
      <c r="B449">
        <v>70</v>
      </c>
    </row>
    <row r="450" spans="2:2" x14ac:dyDescent="0.35">
      <c r="B450">
        <v>75</v>
      </c>
    </row>
    <row r="451" spans="2:2" x14ac:dyDescent="0.35">
      <c r="B451">
        <v>80</v>
      </c>
    </row>
    <row r="452" spans="2:2" x14ac:dyDescent="0.35">
      <c r="B452">
        <v>85</v>
      </c>
    </row>
    <row r="453" spans="2:2" x14ac:dyDescent="0.35">
      <c r="B453">
        <v>90</v>
      </c>
    </row>
    <row r="454" spans="2:2" x14ac:dyDescent="0.35">
      <c r="B454">
        <v>95</v>
      </c>
    </row>
    <row r="455" spans="2:2" x14ac:dyDescent="0.35">
      <c r="B455">
        <v>100</v>
      </c>
    </row>
    <row r="456" spans="2:2" x14ac:dyDescent="0.35">
      <c r="B456">
        <v>105</v>
      </c>
    </row>
    <row r="457" spans="2:2" x14ac:dyDescent="0.35">
      <c r="B457">
        <v>110</v>
      </c>
    </row>
    <row r="458" spans="2:2" x14ac:dyDescent="0.35">
      <c r="B458">
        <v>115</v>
      </c>
    </row>
    <row r="459" spans="2:2" x14ac:dyDescent="0.35">
      <c r="B459">
        <v>120</v>
      </c>
    </row>
    <row r="460" spans="2:2" x14ac:dyDescent="0.35">
      <c r="B460">
        <v>125</v>
      </c>
    </row>
    <row r="461" spans="2:2" x14ac:dyDescent="0.35">
      <c r="B461">
        <v>130</v>
      </c>
    </row>
    <row r="462" spans="2:2" x14ac:dyDescent="0.35">
      <c r="B462">
        <v>135</v>
      </c>
    </row>
    <row r="463" spans="2:2" x14ac:dyDescent="0.35">
      <c r="B463">
        <v>140</v>
      </c>
    </row>
    <row r="464" spans="2:2" x14ac:dyDescent="0.35">
      <c r="B464">
        <v>145</v>
      </c>
    </row>
    <row r="465" spans="2:2" x14ac:dyDescent="0.35">
      <c r="B465">
        <v>150</v>
      </c>
    </row>
    <row r="466" spans="2:2" x14ac:dyDescent="0.35">
      <c r="B466">
        <v>155</v>
      </c>
    </row>
    <row r="467" spans="2:2" x14ac:dyDescent="0.35">
      <c r="B467">
        <v>160</v>
      </c>
    </row>
    <row r="468" spans="2:2" x14ac:dyDescent="0.35">
      <c r="B468">
        <v>165</v>
      </c>
    </row>
    <row r="469" spans="2:2" x14ac:dyDescent="0.35">
      <c r="B469">
        <v>170</v>
      </c>
    </row>
    <row r="470" spans="2:2" x14ac:dyDescent="0.35">
      <c r="B470">
        <v>175</v>
      </c>
    </row>
    <row r="471" spans="2:2" x14ac:dyDescent="0.35">
      <c r="B471">
        <v>180</v>
      </c>
    </row>
    <row r="472" spans="2:2" x14ac:dyDescent="0.35">
      <c r="B472">
        <v>185</v>
      </c>
    </row>
    <row r="473" spans="2:2" x14ac:dyDescent="0.35">
      <c r="B473">
        <v>190</v>
      </c>
    </row>
    <row r="474" spans="2:2" x14ac:dyDescent="0.35">
      <c r="B474">
        <v>195</v>
      </c>
    </row>
    <row r="475" spans="2:2" x14ac:dyDescent="0.35">
      <c r="B475">
        <v>200</v>
      </c>
    </row>
    <row r="476" spans="2:2" x14ac:dyDescent="0.35">
      <c r="B476">
        <v>205</v>
      </c>
    </row>
    <row r="477" spans="2:2" x14ac:dyDescent="0.35">
      <c r="B477">
        <v>210</v>
      </c>
    </row>
    <row r="478" spans="2:2" x14ac:dyDescent="0.35">
      <c r="B478">
        <v>215</v>
      </c>
    </row>
    <row r="479" spans="2:2" x14ac:dyDescent="0.35">
      <c r="B479">
        <v>220</v>
      </c>
    </row>
    <row r="480" spans="2:2" x14ac:dyDescent="0.35">
      <c r="B480">
        <v>225</v>
      </c>
    </row>
    <row r="481" spans="2:2" x14ac:dyDescent="0.35">
      <c r="B481">
        <v>230</v>
      </c>
    </row>
    <row r="482" spans="2:2" x14ac:dyDescent="0.35">
      <c r="B482">
        <v>235</v>
      </c>
    </row>
    <row r="483" spans="2:2" x14ac:dyDescent="0.35">
      <c r="B483">
        <v>240</v>
      </c>
    </row>
    <row r="484" spans="2:2" x14ac:dyDescent="0.35">
      <c r="B484">
        <v>245</v>
      </c>
    </row>
    <row r="485" spans="2:2" x14ac:dyDescent="0.35">
      <c r="B485">
        <v>250</v>
      </c>
    </row>
    <row r="486" spans="2:2" x14ac:dyDescent="0.35">
      <c r="B486">
        <v>255</v>
      </c>
    </row>
    <row r="487" spans="2:2" x14ac:dyDescent="0.35">
      <c r="B487">
        <v>260</v>
      </c>
    </row>
    <row r="488" spans="2:2" x14ac:dyDescent="0.35">
      <c r="B488">
        <v>265</v>
      </c>
    </row>
    <row r="489" spans="2:2" x14ac:dyDescent="0.35">
      <c r="B489">
        <v>270</v>
      </c>
    </row>
    <row r="490" spans="2:2" x14ac:dyDescent="0.35">
      <c r="B490">
        <v>275</v>
      </c>
    </row>
    <row r="491" spans="2:2" x14ac:dyDescent="0.35">
      <c r="B491">
        <v>280</v>
      </c>
    </row>
    <row r="492" spans="2:2" x14ac:dyDescent="0.35">
      <c r="B492">
        <v>285</v>
      </c>
    </row>
    <row r="493" spans="2:2" x14ac:dyDescent="0.35">
      <c r="B493">
        <v>290</v>
      </c>
    </row>
    <row r="494" spans="2:2" x14ac:dyDescent="0.35">
      <c r="B494">
        <v>295</v>
      </c>
    </row>
    <row r="495" spans="2:2" x14ac:dyDescent="0.35">
      <c r="B495">
        <v>300</v>
      </c>
    </row>
    <row r="496" spans="2:2" x14ac:dyDescent="0.35">
      <c r="B496">
        <v>305</v>
      </c>
    </row>
    <row r="497" spans="2:2" x14ac:dyDescent="0.35">
      <c r="B497">
        <v>310</v>
      </c>
    </row>
    <row r="498" spans="2:2" x14ac:dyDescent="0.35">
      <c r="B498">
        <v>315</v>
      </c>
    </row>
    <row r="499" spans="2:2" x14ac:dyDescent="0.35">
      <c r="B499">
        <v>320</v>
      </c>
    </row>
    <row r="500" spans="2:2" x14ac:dyDescent="0.35">
      <c r="B500">
        <v>325</v>
      </c>
    </row>
    <row r="501" spans="2:2" x14ac:dyDescent="0.35">
      <c r="B501">
        <v>330</v>
      </c>
    </row>
    <row r="502" spans="2:2" x14ac:dyDescent="0.35">
      <c r="B502">
        <v>335</v>
      </c>
    </row>
    <row r="503" spans="2:2" x14ac:dyDescent="0.35">
      <c r="B503">
        <v>340</v>
      </c>
    </row>
    <row r="504" spans="2:2" x14ac:dyDescent="0.35">
      <c r="B504">
        <v>345</v>
      </c>
    </row>
    <row r="505" spans="2:2" x14ac:dyDescent="0.35">
      <c r="B505">
        <v>350</v>
      </c>
    </row>
    <row r="506" spans="2:2" x14ac:dyDescent="0.35">
      <c r="B506">
        <v>355</v>
      </c>
    </row>
    <row r="507" spans="2:2" x14ac:dyDescent="0.35">
      <c r="B507">
        <v>360</v>
      </c>
    </row>
    <row r="508" spans="2:2" x14ac:dyDescent="0.35">
      <c r="B508">
        <v>365</v>
      </c>
    </row>
    <row r="509" spans="2:2" x14ac:dyDescent="0.35">
      <c r="B509">
        <v>370</v>
      </c>
    </row>
    <row r="510" spans="2:2" x14ac:dyDescent="0.35">
      <c r="B510">
        <v>375</v>
      </c>
    </row>
    <row r="511" spans="2:2" x14ac:dyDescent="0.35">
      <c r="B511">
        <v>380</v>
      </c>
    </row>
    <row r="512" spans="2:2" x14ac:dyDescent="0.35">
      <c r="B512">
        <v>385</v>
      </c>
    </row>
    <row r="513" spans="2:2" x14ac:dyDescent="0.35">
      <c r="B513">
        <v>390</v>
      </c>
    </row>
    <row r="514" spans="2:2" x14ac:dyDescent="0.35">
      <c r="B514">
        <v>395</v>
      </c>
    </row>
    <row r="515" spans="2:2" x14ac:dyDescent="0.35">
      <c r="B515">
        <v>400</v>
      </c>
    </row>
    <row r="516" spans="2:2" x14ac:dyDescent="0.35">
      <c r="B516">
        <v>405</v>
      </c>
    </row>
    <row r="517" spans="2:2" x14ac:dyDescent="0.35">
      <c r="B517">
        <v>410</v>
      </c>
    </row>
    <row r="518" spans="2:2" x14ac:dyDescent="0.35">
      <c r="B518">
        <v>415</v>
      </c>
    </row>
    <row r="519" spans="2:2" x14ac:dyDescent="0.35">
      <c r="B519">
        <v>420</v>
      </c>
    </row>
    <row r="520" spans="2:2" x14ac:dyDescent="0.35">
      <c r="B520">
        <v>425</v>
      </c>
    </row>
    <row r="521" spans="2:2" x14ac:dyDescent="0.35">
      <c r="B521">
        <v>430</v>
      </c>
    </row>
    <row r="522" spans="2:2" x14ac:dyDescent="0.35">
      <c r="B522">
        <v>435</v>
      </c>
    </row>
    <row r="523" spans="2:2" x14ac:dyDescent="0.35">
      <c r="B523">
        <v>440</v>
      </c>
    </row>
    <row r="524" spans="2:2" x14ac:dyDescent="0.35">
      <c r="B524">
        <v>445</v>
      </c>
    </row>
    <row r="525" spans="2:2" x14ac:dyDescent="0.35">
      <c r="B525">
        <v>450</v>
      </c>
    </row>
    <row r="526" spans="2:2" x14ac:dyDescent="0.35">
      <c r="B526">
        <v>455</v>
      </c>
    </row>
    <row r="527" spans="2:2" x14ac:dyDescent="0.35">
      <c r="B527">
        <v>460</v>
      </c>
    </row>
    <row r="528" spans="2:2" x14ac:dyDescent="0.35">
      <c r="B528">
        <v>465</v>
      </c>
    </row>
    <row r="529" spans="2:2" x14ac:dyDescent="0.35">
      <c r="B529">
        <v>470</v>
      </c>
    </row>
    <row r="530" spans="2:2" x14ac:dyDescent="0.35">
      <c r="B530">
        <v>475</v>
      </c>
    </row>
    <row r="531" spans="2:2" x14ac:dyDescent="0.35">
      <c r="B531">
        <v>480</v>
      </c>
    </row>
    <row r="532" spans="2:2" x14ac:dyDescent="0.35">
      <c r="B532">
        <v>485</v>
      </c>
    </row>
    <row r="533" spans="2:2" x14ac:dyDescent="0.35">
      <c r="B533">
        <v>490</v>
      </c>
    </row>
    <row r="534" spans="2:2" x14ac:dyDescent="0.35">
      <c r="B534">
        <v>495</v>
      </c>
    </row>
    <row r="535" spans="2:2" x14ac:dyDescent="0.35">
      <c r="B535">
        <v>500</v>
      </c>
    </row>
    <row r="536" spans="2:2" x14ac:dyDescent="0.35">
      <c r="B536">
        <v>505</v>
      </c>
    </row>
    <row r="537" spans="2:2" x14ac:dyDescent="0.35">
      <c r="B537">
        <v>510</v>
      </c>
    </row>
    <row r="538" spans="2:2" x14ac:dyDescent="0.35">
      <c r="B538">
        <v>515</v>
      </c>
    </row>
    <row r="539" spans="2:2" x14ac:dyDescent="0.35">
      <c r="B539">
        <v>520</v>
      </c>
    </row>
    <row r="540" spans="2:2" x14ac:dyDescent="0.35">
      <c r="B540">
        <v>525</v>
      </c>
    </row>
    <row r="541" spans="2:2" x14ac:dyDescent="0.35">
      <c r="B541">
        <v>530</v>
      </c>
    </row>
    <row r="542" spans="2:2" x14ac:dyDescent="0.35">
      <c r="B542">
        <v>535</v>
      </c>
    </row>
    <row r="543" spans="2:2" x14ac:dyDescent="0.35">
      <c r="B543">
        <v>540</v>
      </c>
    </row>
    <row r="544" spans="2:2" x14ac:dyDescent="0.35">
      <c r="B544">
        <v>545</v>
      </c>
    </row>
    <row r="545" spans="2:3" x14ac:dyDescent="0.35">
      <c r="B545">
        <v>550</v>
      </c>
    </row>
    <row r="546" spans="2:3" x14ac:dyDescent="0.35">
      <c r="B546">
        <v>555</v>
      </c>
    </row>
    <row r="547" spans="2:3" x14ac:dyDescent="0.35">
      <c r="B547">
        <v>560</v>
      </c>
    </row>
    <row r="548" spans="2:3" x14ac:dyDescent="0.35">
      <c r="B548">
        <v>565</v>
      </c>
    </row>
    <row r="549" spans="2:3" x14ac:dyDescent="0.35">
      <c r="B549">
        <v>570</v>
      </c>
    </row>
    <row r="550" spans="2:3" x14ac:dyDescent="0.35">
      <c r="B550">
        <v>575</v>
      </c>
    </row>
    <row r="551" spans="2:3" x14ac:dyDescent="0.35">
      <c r="B551">
        <v>580</v>
      </c>
    </row>
    <row r="552" spans="2:3" x14ac:dyDescent="0.35">
      <c r="B552">
        <v>585</v>
      </c>
    </row>
    <row r="553" spans="2:3" x14ac:dyDescent="0.35">
      <c r="B553">
        <v>590</v>
      </c>
    </row>
    <row r="554" spans="2:3" x14ac:dyDescent="0.35">
      <c r="B554">
        <v>595</v>
      </c>
    </row>
    <row r="555" spans="2:3" x14ac:dyDescent="0.35">
      <c r="B555">
        <v>600</v>
      </c>
    </row>
    <row r="556" spans="2:3" x14ac:dyDescent="0.35">
      <c r="B556">
        <v>605</v>
      </c>
    </row>
    <row r="557" spans="2:3" x14ac:dyDescent="0.35">
      <c r="B557">
        <v>610</v>
      </c>
    </row>
    <row r="559" spans="2:3" x14ac:dyDescent="0.35">
      <c r="B559" s="2" t="s">
        <v>200</v>
      </c>
      <c r="C559">
        <f>AVERAGE(B438:B557)</f>
        <v>312.5</v>
      </c>
    </row>
    <row r="561" spans="2:3" x14ac:dyDescent="0.35">
      <c r="B561" t="s">
        <v>35</v>
      </c>
    </row>
    <row r="563" spans="2:3" x14ac:dyDescent="0.35">
      <c r="B563" t="s">
        <v>201</v>
      </c>
    </row>
    <row r="565" spans="2:3" x14ac:dyDescent="0.35">
      <c r="B565" s="4" t="s">
        <v>88</v>
      </c>
      <c r="C565">
        <f>_xlfn.QUARTILE.EXC(B438:B557,1)</f>
        <v>161.25</v>
      </c>
    </row>
    <row r="566" spans="2:3" x14ac:dyDescent="0.35">
      <c r="B566" s="4" t="s">
        <v>136</v>
      </c>
      <c r="C566">
        <f>_xlfn.QUARTILE.EXC(B438:B557,2)</f>
        <v>312.5</v>
      </c>
    </row>
    <row r="567" spans="2:3" x14ac:dyDescent="0.35">
      <c r="B567" s="4" t="s">
        <v>89</v>
      </c>
      <c r="C567">
        <f>_xlfn.QUARTILE.EXC(B438:B557,3)</f>
        <v>463.75</v>
      </c>
    </row>
    <row r="569" spans="2:3" x14ac:dyDescent="0.35">
      <c r="B569" t="s">
        <v>202</v>
      </c>
    </row>
    <row r="571" spans="2:3" x14ac:dyDescent="0.35">
      <c r="B571" s="4" t="s">
        <v>203</v>
      </c>
      <c r="C571">
        <f>_xlfn.PERCENTILE.EXC(B438:B557,0.3)</f>
        <v>191.5</v>
      </c>
    </row>
    <row r="572" spans="2:3" x14ac:dyDescent="0.35">
      <c r="B572" s="4" t="s">
        <v>204</v>
      </c>
      <c r="C572">
        <f>_xlfn.PERCENTILE.EXC(B438:B557,0.5)</f>
        <v>312.5</v>
      </c>
    </row>
    <row r="573" spans="2:3" x14ac:dyDescent="0.35">
      <c r="B573" s="4" t="s">
        <v>205</v>
      </c>
      <c r="C573">
        <f>_xlfn.PERCENTILE.EXC(B438:B557,0.7)</f>
        <v>433.49999999999994</v>
      </c>
    </row>
    <row r="575" spans="2:3" x14ac:dyDescent="0.35">
      <c r="B575" t="s">
        <v>206</v>
      </c>
    </row>
    <row r="576" spans="2:3" x14ac:dyDescent="0.35">
      <c r="B576" s="14" t="s">
        <v>8</v>
      </c>
      <c r="C576" s="23">
        <f>AVERAGE(B438:B557)</f>
        <v>312.5</v>
      </c>
    </row>
    <row r="577" spans="1:3" x14ac:dyDescent="0.35">
      <c r="B577" s="16" t="s">
        <v>179</v>
      </c>
      <c r="C577" s="24">
        <f>STDEV(B438:B557)/SQRT(COUNT(B438:B557))</f>
        <v>15.877132402714709</v>
      </c>
    </row>
    <row r="578" spans="1:3" x14ac:dyDescent="0.35">
      <c r="B578" s="16" t="s">
        <v>10</v>
      </c>
      <c r="C578" s="24">
        <f>MEDIAN(B438:B557)</f>
        <v>312.5</v>
      </c>
    </row>
    <row r="579" spans="1:3" x14ac:dyDescent="0.35">
      <c r="B579" s="16" t="s">
        <v>12</v>
      </c>
      <c r="C579" s="24" t="e">
        <f>MODE(B438:B557)</f>
        <v>#N/A</v>
      </c>
    </row>
    <row r="580" spans="1:3" x14ac:dyDescent="0.35">
      <c r="B580" s="16" t="s">
        <v>45</v>
      </c>
      <c r="C580" s="24">
        <f>SQRT(C581)</f>
        <v>173.92527130926086</v>
      </c>
    </row>
    <row r="581" spans="1:3" x14ac:dyDescent="0.35">
      <c r="B581" s="16" t="s">
        <v>189</v>
      </c>
      <c r="C581" s="24">
        <f>_xlfn.VAR.S(B438:B557)</f>
        <v>30250</v>
      </c>
    </row>
    <row r="582" spans="1:3" x14ac:dyDescent="0.35">
      <c r="B582" s="16" t="s">
        <v>144</v>
      </c>
      <c r="C582" s="24">
        <f>KURT(B438:B557)</f>
        <v>-1.2000000000000011</v>
      </c>
    </row>
    <row r="583" spans="1:3" x14ac:dyDescent="0.35">
      <c r="B583" s="16" t="s">
        <v>142</v>
      </c>
      <c r="C583" s="24">
        <f>SKEW(B438:B557)</f>
        <v>-7.5901873211803897E-18</v>
      </c>
    </row>
    <row r="584" spans="1:3" x14ac:dyDescent="0.35">
      <c r="B584" s="16" t="s">
        <v>26</v>
      </c>
      <c r="C584" s="24">
        <f>C586-C585</f>
        <v>595</v>
      </c>
    </row>
    <row r="585" spans="1:3" x14ac:dyDescent="0.35">
      <c r="B585" s="16" t="s">
        <v>28</v>
      </c>
      <c r="C585" s="24">
        <f>MIN(B438:B557)</f>
        <v>15</v>
      </c>
    </row>
    <row r="586" spans="1:3" x14ac:dyDescent="0.35">
      <c r="B586" s="16" t="s">
        <v>27</v>
      </c>
      <c r="C586" s="25">
        <f>MAX(B438:B557)</f>
        <v>610</v>
      </c>
    </row>
    <row r="589" spans="1:3" ht="15.5" x14ac:dyDescent="0.35">
      <c r="A589" s="1" t="s">
        <v>50</v>
      </c>
    </row>
    <row r="590" spans="1:3" x14ac:dyDescent="0.35"/>
    <row r="592" spans="1:3" x14ac:dyDescent="0.35">
      <c r="A592" t="s">
        <v>14</v>
      </c>
    </row>
    <row r="593" spans="1:2" x14ac:dyDescent="0.35">
      <c r="A593" t="s">
        <v>207</v>
      </c>
    </row>
    <row r="595" spans="1:2" x14ac:dyDescent="0.35">
      <c r="B595" t="s">
        <v>208</v>
      </c>
    </row>
    <row r="596" spans="1:2" x14ac:dyDescent="0.35">
      <c r="B596">
        <v>0.5</v>
      </c>
    </row>
    <row r="597" spans="1:2" x14ac:dyDescent="0.35">
      <c r="B597">
        <v>1</v>
      </c>
    </row>
    <row r="598" spans="1:2" x14ac:dyDescent="0.35">
      <c r="B598">
        <v>0.2</v>
      </c>
    </row>
    <row r="599" spans="1:2" x14ac:dyDescent="0.35">
      <c r="B599">
        <v>0.7</v>
      </c>
    </row>
    <row r="600" spans="1:2" x14ac:dyDescent="0.35">
      <c r="B600">
        <v>0.3</v>
      </c>
    </row>
    <row r="601" spans="1:2" x14ac:dyDescent="0.35">
      <c r="B601">
        <v>0.9</v>
      </c>
    </row>
    <row r="602" spans="1:2" x14ac:dyDescent="0.35">
      <c r="B602">
        <v>1.2</v>
      </c>
    </row>
    <row r="603" spans="1:2" x14ac:dyDescent="0.35">
      <c r="B603">
        <v>0.6</v>
      </c>
    </row>
    <row r="604" spans="1:2" x14ac:dyDescent="0.35">
      <c r="B604">
        <v>0.4</v>
      </c>
    </row>
    <row r="605" spans="1:2" x14ac:dyDescent="0.35">
      <c r="B605">
        <v>1.1000000000000001</v>
      </c>
    </row>
    <row r="606" spans="1:2" x14ac:dyDescent="0.35">
      <c r="B606">
        <v>0.8</v>
      </c>
    </row>
    <row r="607" spans="1:2" x14ac:dyDescent="0.35">
      <c r="B607">
        <v>0.5</v>
      </c>
    </row>
    <row r="608" spans="1:2" x14ac:dyDescent="0.35">
      <c r="B608">
        <v>0.3</v>
      </c>
    </row>
    <row r="609" spans="2:2" x14ac:dyDescent="0.35">
      <c r="B609">
        <v>0.6</v>
      </c>
    </row>
    <row r="610" spans="2:2" x14ac:dyDescent="0.35">
      <c r="B610">
        <v>1</v>
      </c>
    </row>
    <row r="611" spans="2:2" x14ac:dyDescent="0.35">
      <c r="B611">
        <v>0.4</v>
      </c>
    </row>
    <row r="612" spans="2:2" x14ac:dyDescent="0.35">
      <c r="B612">
        <v>0.5</v>
      </c>
    </row>
    <row r="613" spans="2:2" x14ac:dyDescent="0.35">
      <c r="B613">
        <v>0.7</v>
      </c>
    </row>
    <row r="614" spans="2:2" x14ac:dyDescent="0.35">
      <c r="B614">
        <v>0.9</v>
      </c>
    </row>
    <row r="615" spans="2:2" x14ac:dyDescent="0.35">
      <c r="B615">
        <v>1.3</v>
      </c>
    </row>
    <row r="616" spans="2:2" x14ac:dyDescent="0.35">
      <c r="B616">
        <v>0.8</v>
      </c>
    </row>
    <row r="617" spans="2:2" x14ac:dyDescent="0.35">
      <c r="B617">
        <v>0.6</v>
      </c>
    </row>
    <row r="618" spans="2:2" x14ac:dyDescent="0.35">
      <c r="B618">
        <v>0.4</v>
      </c>
    </row>
    <row r="619" spans="2:2" x14ac:dyDescent="0.35">
      <c r="B619">
        <v>0.7</v>
      </c>
    </row>
    <row r="620" spans="2:2" x14ac:dyDescent="0.35">
      <c r="B620">
        <v>0.9</v>
      </c>
    </row>
    <row r="621" spans="2:2" x14ac:dyDescent="0.35">
      <c r="B621">
        <v>0.5</v>
      </c>
    </row>
    <row r="622" spans="2:2" x14ac:dyDescent="0.35">
      <c r="B622">
        <v>0.2</v>
      </c>
    </row>
    <row r="623" spans="2:2" x14ac:dyDescent="0.35">
      <c r="B623">
        <v>1</v>
      </c>
    </row>
    <row r="624" spans="2:2" x14ac:dyDescent="0.35">
      <c r="B624">
        <v>0.8</v>
      </c>
    </row>
    <row r="625" spans="2:2" x14ac:dyDescent="0.35">
      <c r="B625">
        <v>0.3</v>
      </c>
    </row>
    <row r="626" spans="2:2" x14ac:dyDescent="0.35">
      <c r="B626">
        <v>0.6</v>
      </c>
    </row>
    <row r="627" spans="2:2" x14ac:dyDescent="0.35">
      <c r="B627">
        <v>0.4</v>
      </c>
    </row>
    <row r="628" spans="2:2" x14ac:dyDescent="0.35">
      <c r="B628">
        <v>0.7</v>
      </c>
    </row>
    <row r="629" spans="2:2" x14ac:dyDescent="0.35">
      <c r="B629">
        <v>0.9</v>
      </c>
    </row>
    <row r="630" spans="2:2" x14ac:dyDescent="0.35">
      <c r="B630">
        <v>1.2</v>
      </c>
    </row>
    <row r="631" spans="2:2" x14ac:dyDescent="0.35">
      <c r="B631">
        <v>0.8</v>
      </c>
    </row>
    <row r="632" spans="2:2" x14ac:dyDescent="0.35">
      <c r="B632">
        <v>0.3</v>
      </c>
    </row>
    <row r="633" spans="2:2" x14ac:dyDescent="0.35">
      <c r="B633">
        <v>0.6</v>
      </c>
    </row>
    <row r="634" spans="2:2" x14ac:dyDescent="0.35">
      <c r="B634">
        <v>0.5</v>
      </c>
    </row>
    <row r="635" spans="2:2" x14ac:dyDescent="0.35">
      <c r="B635">
        <v>0.4</v>
      </c>
    </row>
    <row r="636" spans="2:2" x14ac:dyDescent="0.35">
      <c r="B636">
        <v>0.7</v>
      </c>
    </row>
    <row r="637" spans="2:2" x14ac:dyDescent="0.35">
      <c r="B637">
        <v>0.9</v>
      </c>
    </row>
    <row r="638" spans="2:2" x14ac:dyDescent="0.35">
      <c r="B638">
        <v>1.1000000000000001</v>
      </c>
    </row>
    <row r="639" spans="2:2" x14ac:dyDescent="0.35">
      <c r="B639">
        <v>0.3</v>
      </c>
    </row>
    <row r="640" spans="2:2" x14ac:dyDescent="0.35">
      <c r="B640">
        <v>1.4</v>
      </c>
    </row>
    <row r="641" spans="2:2" x14ac:dyDescent="0.35">
      <c r="B641">
        <v>0</v>
      </c>
    </row>
    <row r="642" spans="2:2" x14ac:dyDescent="0.35">
      <c r="B642">
        <v>9</v>
      </c>
    </row>
    <row r="643" spans="2:2" x14ac:dyDescent="0.35">
      <c r="B643">
        <v>0.6</v>
      </c>
    </row>
    <row r="644" spans="2:2" x14ac:dyDescent="0.35">
      <c r="B644">
        <v>0.2</v>
      </c>
    </row>
    <row r="645" spans="2:2" x14ac:dyDescent="0.35">
      <c r="B645">
        <v>1.5</v>
      </c>
    </row>
    <row r="646" spans="2:2" x14ac:dyDescent="0.35">
      <c r="B646">
        <v>1</v>
      </c>
    </row>
    <row r="647" spans="2:2" x14ac:dyDescent="0.35">
      <c r="B647">
        <v>0.6</v>
      </c>
    </row>
    <row r="648" spans="2:2" x14ac:dyDescent="0.35">
      <c r="B648">
        <v>0.4</v>
      </c>
    </row>
    <row r="649" spans="2:2" x14ac:dyDescent="0.35">
      <c r="B649">
        <v>0.7</v>
      </c>
    </row>
    <row r="650" spans="2:2" x14ac:dyDescent="0.35">
      <c r="B650">
        <v>1</v>
      </c>
    </row>
    <row r="651" spans="2:2" x14ac:dyDescent="0.35">
      <c r="B651">
        <v>0.8</v>
      </c>
    </row>
    <row r="652" spans="2:2" x14ac:dyDescent="0.35">
      <c r="B652">
        <v>0.3</v>
      </c>
    </row>
    <row r="653" spans="2:2" x14ac:dyDescent="0.35">
      <c r="B653">
        <v>0.5</v>
      </c>
    </row>
    <row r="654" spans="2:2" x14ac:dyDescent="0.35">
      <c r="B654">
        <v>0.8</v>
      </c>
    </row>
    <row r="655" spans="2:2" x14ac:dyDescent="0.35">
      <c r="B655">
        <v>0.6</v>
      </c>
    </row>
    <row r="656" spans="2:2" x14ac:dyDescent="0.35">
      <c r="B656">
        <v>0.3</v>
      </c>
    </row>
    <row r="657" spans="2:2" x14ac:dyDescent="0.35">
      <c r="B657">
        <v>0.9</v>
      </c>
    </row>
    <row r="658" spans="2:2" x14ac:dyDescent="0.35">
      <c r="B658">
        <v>0.4</v>
      </c>
    </row>
    <row r="659" spans="2:2" x14ac:dyDescent="0.35">
      <c r="B659">
        <v>0.7</v>
      </c>
    </row>
    <row r="660" spans="2:2" x14ac:dyDescent="0.35">
      <c r="B660">
        <v>0.9</v>
      </c>
    </row>
    <row r="661" spans="2:2" x14ac:dyDescent="0.35">
      <c r="B661">
        <v>1</v>
      </c>
    </row>
    <row r="662" spans="2:2" x14ac:dyDescent="0.35">
      <c r="B662">
        <v>0.8</v>
      </c>
    </row>
    <row r="663" spans="2:2" x14ac:dyDescent="0.35">
      <c r="B663">
        <v>0.3</v>
      </c>
    </row>
    <row r="664" spans="2:2" x14ac:dyDescent="0.35">
      <c r="B664">
        <v>0.5</v>
      </c>
    </row>
    <row r="665" spans="2:2" x14ac:dyDescent="0.35">
      <c r="B665">
        <v>0.6</v>
      </c>
    </row>
    <row r="666" spans="2:2" x14ac:dyDescent="0.35">
      <c r="B666">
        <v>0.4</v>
      </c>
    </row>
    <row r="667" spans="2:2" x14ac:dyDescent="0.35">
      <c r="B667">
        <v>0.7</v>
      </c>
    </row>
    <row r="668" spans="2:2" x14ac:dyDescent="0.35">
      <c r="B668">
        <v>0.9</v>
      </c>
    </row>
    <row r="669" spans="2:2" x14ac:dyDescent="0.35">
      <c r="B669">
        <v>1.1000000000000001</v>
      </c>
    </row>
    <row r="670" spans="2:2" x14ac:dyDescent="0.35">
      <c r="B670">
        <v>0.8</v>
      </c>
    </row>
    <row r="671" spans="2:2" x14ac:dyDescent="0.35">
      <c r="B671">
        <v>0.3</v>
      </c>
    </row>
    <row r="672" spans="2:2" x14ac:dyDescent="0.35">
      <c r="B672">
        <v>0.5</v>
      </c>
    </row>
    <row r="673" spans="2:2" x14ac:dyDescent="0.35">
      <c r="B673">
        <v>0.6</v>
      </c>
    </row>
    <row r="674" spans="2:2" x14ac:dyDescent="0.35">
      <c r="B674">
        <v>0.4</v>
      </c>
    </row>
    <row r="675" spans="2:2" x14ac:dyDescent="0.35">
      <c r="B675">
        <v>0.7</v>
      </c>
    </row>
    <row r="676" spans="2:2" x14ac:dyDescent="0.35">
      <c r="B676">
        <v>0.9</v>
      </c>
    </row>
    <row r="677" spans="2:2" x14ac:dyDescent="0.35">
      <c r="B677">
        <v>1</v>
      </c>
    </row>
    <row r="678" spans="2:2" x14ac:dyDescent="0.35">
      <c r="B678">
        <v>0.8</v>
      </c>
    </row>
    <row r="679" spans="2:2" x14ac:dyDescent="0.35">
      <c r="B679">
        <v>0.3</v>
      </c>
    </row>
    <row r="680" spans="2:2" x14ac:dyDescent="0.35">
      <c r="B680">
        <v>0.5</v>
      </c>
    </row>
    <row r="681" spans="2:2" x14ac:dyDescent="0.35">
      <c r="B681">
        <v>0.6</v>
      </c>
    </row>
    <row r="682" spans="2:2" x14ac:dyDescent="0.35">
      <c r="B682">
        <v>0.4</v>
      </c>
    </row>
    <row r="683" spans="2:2" x14ac:dyDescent="0.35">
      <c r="B683">
        <v>0.7</v>
      </c>
    </row>
    <row r="684" spans="2:2" x14ac:dyDescent="0.35">
      <c r="B684">
        <v>0.9</v>
      </c>
    </row>
    <row r="685" spans="2:2" x14ac:dyDescent="0.35">
      <c r="B685">
        <v>1.1000000000000001</v>
      </c>
    </row>
    <row r="686" spans="2:2" x14ac:dyDescent="0.35">
      <c r="B686">
        <v>0.8</v>
      </c>
    </row>
    <row r="687" spans="2:2" x14ac:dyDescent="0.35">
      <c r="B687">
        <v>0.3</v>
      </c>
    </row>
    <row r="688" spans="2:2" x14ac:dyDescent="0.35">
      <c r="B688">
        <v>0.5</v>
      </c>
    </row>
    <row r="689" spans="2:2" x14ac:dyDescent="0.35">
      <c r="B689">
        <v>0.6</v>
      </c>
    </row>
    <row r="690" spans="2:2" x14ac:dyDescent="0.35">
      <c r="B690">
        <v>0.4</v>
      </c>
    </row>
    <row r="691" spans="2:2" x14ac:dyDescent="0.35">
      <c r="B691">
        <v>0.7</v>
      </c>
    </row>
    <row r="692" spans="2:2" x14ac:dyDescent="0.35">
      <c r="B692">
        <v>0.9</v>
      </c>
    </row>
    <row r="693" spans="2:2" x14ac:dyDescent="0.35">
      <c r="B693">
        <v>1</v>
      </c>
    </row>
    <row r="694" spans="2:2" x14ac:dyDescent="0.35">
      <c r="B694">
        <v>0.8</v>
      </c>
    </row>
    <row r="695" spans="2:2" x14ac:dyDescent="0.35">
      <c r="B695">
        <v>0.3</v>
      </c>
    </row>
    <row r="696" spans="2:2" x14ac:dyDescent="0.35">
      <c r="B696">
        <v>0.5</v>
      </c>
    </row>
    <row r="697" spans="2:2" x14ac:dyDescent="0.35">
      <c r="B697">
        <v>0.6</v>
      </c>
    </row>
    <row r="698" spans="2:2" x14ac:dyDescent="0.35">
      <c r="B698">
        <v>0.4</v>
      </c>
    </row>
    <row r="699" spans="2:2" x14ac:dyDescent="0.35">
      <c r="B699">
        <v>0.7</v>
      </c>
    </row>
    <row r="700" spans="2:2" x14ac:dyDescent="0.35">
      <c r="B700">
        <v>0.9</v>
      </c>
    </row>
    <row r="701" spans="2:2" x14ac:dyDescent="0.35">
      <c r="B701">
        <v>1.1000000000000001</v>
      </c>
    </row>
    <row r="702" spans="2:2" x14ac:dyDescent="0.35">
      <c r="B702">
        <v>0.8</v>
      </c>
    </row>
    <row r="703" spans="2:2" x14ac:dyDescent="0.35">
      <c r="B703">
        <v>0.3</v>
      </c>
    </row>
    <row r="704" spans="2:2" x14ac:dyDescent="0.35">
      <c r="B704">
        <v>0.5</v>
      </c>
    </row>
    <row r="705" spans="1:2" x14ac:dyDescent="0.35">
      <c r="B705">
        <v>0.6</v>
      </c>
    </row>
    <row r="706" spans="1:2" x14ac:dyDescent="0.35">
      <c r="B706">
        <v>0.4</v>
      </c>
    </row>
    <row r="707" spans="1:2" x14ac:dyDescent="0.35">
      <c r="B707">
        <v>0.7</v>
      </c>
    </row>
    <row r="708" spans="1:2" x14ac:dyDescent="0.35">
      <c r="B708">
        <v>0.9</v>
      </c>
    </row>
    <row r="709" spans="1:2" x14ac:dyDescent="0.35">
      <c r="B709">
        <v>1</v>
      </c>
    </row>
    <row r="710" spans="1:2" x14ac:dyDescent="0.35">
      <c r="B710">
        <v>0.8</v>
      </c>
    </row>
    <row r="711" spans="1:2" x14ac:dyDescent="0.35">
      <c r="B711">
        <v>0.3</v>
      </c>
    </row>
    <row r="712" spans="1:2" x14ac:dyDescent="0.35">
      <c r="B712">
        <v>0.5</v>
      </c>
    </row>
    <row r="713" spans="1:2" x14ac:dyDescent="0.35">
      <c r="B713">
        <v>0.6</v>
      </c>
    </row>
    <row r="714" spans="1:2" x14ac:dyDescent="0.35">
      <c r="B714">
        <v>0.4</v>
      </c>
    </row>
    <row r="715" spans="1:2" x14ac:dyDescent="0.35">
      <c r="B715">
        <v>0.7</v>
      </c>
    </row>
    <row r="716" spans="1:2" x14ac:dyDescent="0.35">
      <c r="B716">
        <v>0.9</v>
      </c>
    </row>
    <row r="717" spans="1:2" x14ac:dyDescent="0.35">
      <c r="B717">
        <v>1.1000000000000001</v>
      </c>
    </row>
    <row r="719" spans="1:2" x14ac:dyDescent="0.35">
      <c r="A719" t="s">
        <v>35</v>
      </c>
    </row>
    <row r="721" spans="1:3" x14ac:dyDescent="0.35">
      <c r="A721" t="s">
        <v>209</v>
      </c>
    </row>
    <row r="723" spans="1:3" x14ac:dyDescent="0.35">
      <c r="A723" s="4" t="s">
        <v>0</v>
      </c>
      <c r="B723">
        <f>_xlfn.QUARTILE.EXC(B596:B717,1)</f>
        <v>0.4</v>
      </c>
    </row>
    <row r="724" spans="1:3" x14ac:dyDescent="0.35">
      <c r="A724" s="4" t="s">
        <v>13</v>
      </c>
      <c r="B724">
        <f>_xlfn.QUARTILE.EXC(B596:B717,2)</f>
        <v>0.7</v>
      </c>
    </row>
    <row r="725" spans="1:3" x14ac:dyDescent="0.35">
      <c r="A725" s="4" t="s">
        <v>19</v>
      </c>
      <c r="B725">
        <f>_xlfn.QUARTILE.EXC(B596:B717,3)</f>
        <v>0.9</v>
      </c>
    </row>
    <row r="727" spans="1:3" x14ac:dyDescent="0.35">
      <c r="A727" t="s">
        <v>210</v>
      </c>
    </row>
    <row r="729" spans="1:3" x14ac:dyDescent="0.35">
      <c r="A729" s="4" t="s">
        <v>211</v>
      </c>
      <c r="B729">
        <f>_xlfn.PERCENTILE.EXC(B596:B717,0.25)</f>
        <v>0.4</v>
      </c>
    </row>
    <row r="730" spans="1:3" x14ac:dyDescent="0.35">
      <c r="A730" s="4" t="s">
        <v>204</v>
      </c>
      <c r="B730">
        <f>_xlfn.PERCENTILE.EXC(B596:B717,0.5)</f>
        <v>0.7</v>
      </c>
    </row>
    <row r="731" spans="1:3" x14ac:dyDescent="0.35">
      <c r="A731" s="4" t="s">
        <v>212</v>
      </c>
      <c r="B731">
        <f>_xlfn.PERCENTILE.EXC(B596:B717,0.75)</f>
        <v>0.9</v>
      </c>
    </row>
    <row r="733" spans="1:3" x14ac:dyDescent="0.35">
      <c r="A733" t="s">
        <v>213</v>
      </c>
    </row>
    <row r="735" spans="1:3" x14ac:dyDescent="0.35">
      <c r="B735" s="14" t="s">
        <v>8</v>
      </c>
      <c r="C735" s="23">
        <f>AVERAGE(B596:B717)</f>
        <v>0.73688524590163929</v>
      </c>
    </row>
    <row r="736" spans="1:3" x14ac:dyDescent="0.35">
      <c r="B736" s="16" t="s">
        <v>179</v>
      </c>
      <c r="C736" s="24">
        <f>STDEV(B596:B717)/SQRT(COUNT(B596:B717))</f>
        <v>7.2961627065726953E-2</v>
      </c>
    </row>
    <row r="737" spans="2:3" x14ac:dyDescent="0.35">
      <c r="B737" s="16" t="s">
        <v>10</v>
      </c>
      <c r="C737" s="24">
        <f>MEDIAN(B596:B717)</f>
        <v>0.7</v>
      </c>
    </row>
    <row r="738" spans="2:3" x14ac:dyDescent="0.35">
      <c r="B738" s="16" t="s">
        <v>12</v>
      </c>
      <c r="C738" s="24">
        <f>MODE(B596:B717)</f>
        <v>0.6</v>
      </c>
    </row>
    <row r="739" spans="2:3" x14ac:dyDescent="0.35">
      <c r="B739" s="16" t="s">
        <v>45</v>
      </c>
      <c r="C739" s="24">
        <f>SQRT(C740)</f>
        <v>0.80588751134233538</v>
      </c>
    </row>
    <row r="740" spans="2:3" x14ac:dyDescent="0.35">
      <c r="B740" s="16" t="s">
        <v>189</v>
      </c>
      <c r="C740" s="24">
        <f>_xlfn.VAR.S(B596:B717)</f>
        <v>0.64945468093754277</v>
      </c>
    </row>
    <row r="741" spans="2:3" x14ac:dyDescent="0.35">
      <c r="B741" s="16" t="s">
        <v>144</v>
      </c>
      <c r="C741" s="24">
        <f>KURT(B596:B717)</f>
        <v>92.9593216275982</v>
      </c>
    </row>
    <row r="742" spans="2:3" x14ac:dyDescent="0.35">
      <c r="B742" s="16" t="s">
        <v>142</v>
      </c>
      <c r="C742" s="24">
        <f>SKEW(B596:B717)</f>
        <v>9.038880971322067</v>
      </c>
    </row>
    <row r="743" spans="2:3" x14ac:dyDescent="0.35">
      <c r="B743" s="16" t="s">
        <v>26</v>
      </c>
      <c r="C743" s="24">
        <f>C745-C744</f>
        <v>9</v>
      </c>
    </row>
    <row r="744" spans="2:3" x14ac:dyDescent="0.35">
      <c r="B744" s="16" t="s">
        <v>28</v>
      </c>
      <c r="C744" s="24">
        <f>MIN(B596:B717)</f>
        <v>0</v>
      </c>
    </row>
    <row r="745" spans="2:3" x14ac:dyDescent="0.35">
      <c r="B745" s="18" t="s">
        <v>27</v>
      </c>
      <c r="C745" s="25">
        <f>MAX(B596:B717)</f>
        <v>9</v>
      </c>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3DE314-407B-4FF7-B942-CB17F2CFA9BB}">
  <dimension ref="A1:G106"/>
  <sheetViews>
    <sheetView topLeftCell="A97" workbookViewId="0">
      <selection activeCell="A111" sqref="A111"/>
    </sheetView>
  </sheetViews>
  <sheetFormatPr defaultRowHeight="14.5" x14ac:dyDescent="0.35"/>
  <cols>
    <col min="1" max="1" width="18.54296875" customWidth="1"/>
    <col min="2" max="2" width="19.54296875" customWidth="1"/>
    <col min="3" max="3" width="23.54296875" customWidth="1"/>
    <col min="4" max="4" width="14.7265625" customWidth="1"/>
  </cols>
  <sheetData>
    <row r="1" spans="1:4" x14ac:dyDescent="0.35">
      <c r="A1" t="s">
        <v>0</v>
      </c>
    </row>
    <row r="2" spans="1:4" x14ac:dyDescent="0.35"/>
    <row r="4" spans="1:4" x14ac:dyDescent="0.35">
      <c r="A4" t="s">
        <v>14</v>
      </c>
    </row>
    <row r="5" spans="1:4" x14ac:dyDescent="0.35">
      <c r="A5" t="s">
        <v>214</v>
      </c>
    </row>
    <row r="6" spans="1:4" x14ac:dyDescent="0.35">
      <c r="A6" t="s">
        <v>215</v>
      </c>
    </row>
    <row r="8" spans="1:4" x14ac:dyDescent="0.35">
      <c r="C8" s="30" t="s">
        <v>216</v>
      </c>
      <c r="D8" s="31" t="s">
        <v>217</v>
      </c>
    </row>
    <row r="9" spans="1:4" x14ac:dyDescent="0.35">
      <c r="C9" s="32"/>
      <c r="D9" s="33"/>
    </row>
    <row r="10" spans="1:4" x14ac:dyDescent="0.35">
      <c r="C10" s="34">
        <v>10</v>
      </c>
      <c r="D10" s="34">
        <v>50</v>
      </c>
    </row>
    <row r="11" spans="1:4" x14ac:dyDescent="0.35">
      <c r="C11" s="34">
        <v>12</v>
      </c>
      <c r="D11" s="34">
        <v>55</v>
      </c>
    </row>
    <row r="12" spans="1:4" x14ac:dyDescent="0.35">
      <c r="C12" s="34">
        <v>15</v>
      </c>
      <c r="D12" s="34">
        <v>60</v>
      </c>
    </row>
    <row r="13" spans="1:4" x14ac:dyDescent="0.35">
      <c r="C13" s="34">
        <v>18</v>
      </c>
      <c r="D13" s="34">
        <v>65</v>
      </c>
    </row>
    <row r="14" spans="1:4" x14ac:dyDescent="0.35">
      <c r="C14" s="34">
        <v>20</v>
      </c>
      <c r="D14" s="34">
        <v>70</v>
      </c>
    </row>
    <row r="15" spans="1:4" x14ac:dyDescent="0.35">
      <c r="C15" s="34">
        <v>22</v>
      </c>
      <c r="D15" s="34">
        <v>75</v>
      </c>
    </row>
    <row r="16" spans="1:4" x14ac:dyDescent="0.35">
      <c r="C16" s="34">
        <v>25</v>
      </c>
      <c r="D16" s="34">
        <v>80</v>
      </c>
    </row>
    <row r="17" spans="1:7" x14ac:dyDescent="0.35">
      <c r="C17" s="34">
        <v>28</v>
      </c>
      <c r="D17" s="34">
        <v>85</v>
      </c>
    </row>
    <row r="18" spans="1:7" x14ac:dyDescent="0.35">
      <c r="C18" s="34">
        <v>30</v>
      </c>
      <c r="D18" s="34">
        <v>90</v>
      </c>
    </row>
    <row r="19" spans="1:7" x14ac:dyDescent="0.35">
      <c r="C19" s="34">
        <v>32</v>
      </c>
      <c r="D19" s="34">
        <v>95</v>
      </c>
    </row>
    <row r="20" spans="1:7" x14ac:dyDescent="0.35">
      <c r="C20" s="34">
        <v>35</v>
      </c>
      <c r="D20" s="34">
        <v>100</v>
      </c>
    </row>
    <row r="21" spans="1:7" x14ac:dyDescent="0.35">
      <c r="C21" s="34">
        <v>38</v>
      </c>
      <c r="D21" s="34">
        <v>105</v>
      </c>
    </row>
    <row r="23" spans="1:7" x14ac:dyDescent="0.35">
      <c r="A23" t="s">
        <v>6</v>
      </c>
    </row>
    <row r="24" spans="1:7" x14ac:dyDescent="0.35">
      <c r="A24" t="s">
        <v>218</v>
      </c>
      <c r="G24" t="s">
        <v>219</v>
      </c>
    </row>
    <row r="25" spans="1:7" x14ac:dyDescent="0.35">
      <c r="A25" t="s">
        <v>220</v>
      </c>
    </row>
    <row r="26" spans="1:7" x14ac:dyDescent="0.35">
      <c r="A26" t="s">
        <v>221</v>
      </c>
    </row>
    <row r="28" spans="1:7" x14ac:dyDescent="0.35">
      <c r="C28" s="11" t="s">
        <v>222</v>
      </c>
      <c r="D28" s="11"/>
    </row>
    <row r="29" spans="1:7" x14ac:dyDescent="0.35">
      <c r="C29" s="11" t="s">
        <v>223</v>
      </c>
      <c r="D29" s="11">
        <f>CORREL(C10:C21,D10:D21)</f>
        <v>0.99921031003664817</v>
      </c>
    </row>
    <row r="31" spans="1:7" x14ac:dyDescent="0.35">
      <c r="C31" s="27" t="s">
        <v>224</v>
      </c>
    </row>
    <row r="33" spans="1:4" x14ac:dyDescent="0.35">
      <c r="A33" t="s">
        <v>13</v>
      </c>
    </row>
    <row r="34" spans="1:4" x14ac:dyDescent="0.35"/>
    <row r="35" spans="1:4" x14ac:dyDescent="0.35">
      <c r="A35" t="s">
        <v>14</v>
      </c>
    </row>
    <row r="36" spans="1:4" x14ac:dyDescent="0.35">
      <c r="A36" t="s">
        <v>225</v>
      </c>
    </row>
    <row r="38" spans="1:4" x14ac:dyDescent="0.35">
      <c r="C38" s="10" t="s">
        <v>226</v>
      </c>
      <c r="D38" s="10" t="s">
        <v>227</v>
      </c>
    </row>
    <row r="39" spans="1:4" x14ac:dyDescent="0.35">
      <c r="C39" s="11">
        <v>45</v>
      </c>
      <c r="D39" s="11">
        <v>52</v>
      </c>
    </row>
    <row r="40" spans="1:4" x14ac:dyDescent="0.35">
      <c r="C40" s="11">
        <v>47</v>
      </c>
      <c r="D40" s="11">
        <v>54</v>
      </c>
    </row>
    <row r="41" spans="1:4" x14ac:dyDescent="0.35">
      <c r="C41" s="11">
        <v>48</v>
      </c>
      <c r="D41" s="11">
        <v>55</v>
      </c>
    </row>
    <row r="42" spans="1:4" x14ac:dyDescent="0.35">
      <c r="C42" s="11">
        <v>50</v>
      </c>
      <c r="D42" s="11">
        <v>57</v>
      </c>
    </row>
    <row r="43" spans="1:4" x14ac:dyDescent="0.35">
      <c r="C43" s="11">
        <v>52</v>
      </c>
      <c r="D43" s="11">
        <v>59</v>
      </c>
    </row>
    <row r="44" spans="1:4" x14ac:dyDescent="0.35">
      <c r="C44" s="11">
        <v>53</v>
      </c>
      <c r="D44" s="11">
        <v>60</v>
      </c>
    </row>
    <row r="45" spans="1:4" x14ac:dyDescent="0.35">
      <c r="C45" s="11">
        <v>55</v>
      </c>
      <c r="D45" s="11">
        <v>61</v>
      </c>
    </row>
    <row r="46" spans="1:4" x14ac:dyDescent="0.35">
      <c r="C46" s="11">
        <v>56</v>
      </c>
      <c r="D46" s="11">
        <v>62</v>
      </c>
    </row>
    <row r="47" spans="1:4" x14ac:dyDescent="0.35">
      <c r="C47" s="11">
        <v>58</v>
      </c>
      <c r="D47" s="11">
        <v>64</v>
      </c>
    </row>
    <row r="48" spans="1:4" x14ac:dyDescent="0.35">
      <c r="C48" s="11">
        <v>60</v>
      </c>
      <c r="D48" s="11">
        <v>66</v>
      </c>
    </row>
    <row r="49" spans="1:4" x14ac:dyDescent="0.35">
      <c r="C49" s="11">
        <v>62</v>
      </c>
      <c r="D49" s="11">
        <v>67</v>
      </c>
    </row>
    <row r="50" spans="1:4" x14ac:dyDescent="0.35">
      <c r="C50" s="11">
        <v>64</v>
      </c>
      <c r="D50" s="11">
        <v>69</v>
      </c>
    </row>
    <row r="51" spans="1:4" x14ac:dyDescent="0.35">
      <c r="C51" s="11">
        <v>65</v>
      </c>
      <c r="D51" s="11">
        <v>71</v>
      </c>
    </row>
    <row r="52" spans="1:4" x14ac:dyDescent="0.35">
      <c r="C52" s="11">
        <v>67</v>
      </c>
      <c r="D52" s="11">
        <v>73</v>
      </c>
    </row>
    <row r="53" spans="1:4" x14ac:dyDescent="0.35">
      <c r="C53" s="11">
        <v>69</v>
      </c>
      <c r="D53" s="11">
        <v>74</v>
      </c>
    </row>
    <row r="54" spans="1:4" x14ac:dyDescent="0.35">
      <c r="C54" s="11">
        <v>70</v>
      </c>
      <c r="D54" s="11">
        <v>76</v>
      </c>
    </row>
    <row r="55" spans="1:4" x14ac:dyDescent="0.35">
      <c r="C55" s="11">
        <v>72</v>
      </c>
      <c r="D55" s="11">
        <v>78</v>
      </c>
    </row>
    <row r="56" spans="1:4" x14ac:dyDescent="0.35">
      <c r="C56" s="11">
        <v>74</v>
      </c>
      <c r="D56" s="11">
        <v>80</v>
      </c>
    </row>
    <row r="57" spans="1:4" x14ac:dyDescent="0.35">
      <c r="C57" s="11">
        <v>76</v>
      </c>
      <c r="D57" s="11">
        <v>82</v>
      </c>
    </row>
    <row r="58" spans="1:4" x14ac:dyDescent="0.35">
      <c r="C58" s="11">
        <v>77</v>
      </c>
      <c r="D58" s="11">
        <v>83</v>
      </c>
    </row>
    <row r="60" spans="1:4" x14ac:dyDescent="0.35">
      <c r="A60" t="s">
        <v>6</v>
      </c>
    </row>
    <row r="62" spans="1:4" x14ac:dyDescent="0.35">
      <c r="A62" t="s">
        <v>228</v>
      </c>
    </row>
    <row r="64" spans="1:4" x14ac:dyDescent="0.35">
      <c r="C64" s="28" t="s">
        <v>229</v>
      </c>
      <c r="D64" s="29">
        <f>_xlfn.COVARIANCE.S(C39:C58,D39:D58)</f>
        <v>97.526315789473685</v>
      </c>
    </row>
    <row r="67" spans="1:3" x14ac:dyDescent="0.35">
      <c r="A67" s="2" t="s">
        <v>19</v>
      </c>
    </row>
    <row r="68" spans="1:3" x14ac:dyDescent="0.35"/>
    <row r="69" spans="1:3" x14ac:dyDescent="0.35">
      <c r="A69" t="s">
        <v>14</v>
      </c>
    </row>
    <row r="70" spans="1:3" x14ac:dyDescent="0.35">
      <c r="A70" t="s">
        <v>230</v>
      </c>
    </row>
    <row r="72" spans="1:3" x14ac:dyDescent="0.35">
      <c r="B72" t="s">
        <v>231</v>
      </c>
      <c r="C72" t="s">
        <v>232</v>
      </c>
    </row>
    <row r="73" spans="1:3" x14ac:dyDescent="0.35">
      <c r="B73">
        <v>10</v>
      </c>
      <c r="C73">
        <v>60</v>
      </c>
    </row>
    <row r="74" spans="1:3" x14ac:dyDescent="0.35">
      <c r="B74">
        <v>12</v>
      </c>
      <c r="C74">
        <v>65</v>
      </c>
    </row>
    <row r="75" spans="1:3" x14ac:dyDescent="0.35">
      <c r="B75">
        <v>15</v>
      </c>
      <c r="C75">
        <v>70</v>
      </c>
    </row>
    <row r="76" spans="1:3" x14ac:dyDescent="0.35">
      <c r="B76">
        <v>18</v>
      </c>
      <c r="C76">
        <v>75</v>
      </c>
    </row>
    <row r="77" spans="1:3" x14ac:dyDescent="0.35">
      <c r="B77">
        <v>20</v>
      </c>
      <c r="C77">
        <v>80</v>
      </c>
    </row>
    <row r="78" spans="1:3" x14ac:dyDescent="0.35">
      <c r="B78">
        <v>22</v>
      </c>
      <c r="C78">
        <v>82</v>
      </c>
    </row>
    <row r="79" spans="1:3" x14ac:dyDescent="0.35">
      <c r="B79">
        <v>25</v>
      </c>
      <c r="C79">
        <v>85</v>
      </c>
    </row>
    <row r="80" spans="1:3" x14ac:dyDescent="0.35">
      <c r="B80">
        <v>28</v>
      </c>
      <c r="C80">
        <v>88</v>
      </c>
    </row>
    <row r="81" spans="2:3" x14ac:dyDescent="0.35">
      <c r="B81">
        <v>30</v>
      </c>
      <c r="C81">
        <v>90</v>
      </c>
    </row>
    <row r="82" spans="2:3" x14ac:dyDescent="0.35">
      <c r="B82">
        <v>32</v>
      </c>
      <c r="C82">
        <v>92</v>
      </c>
    </row>
    <row r="83" spans="2:3" x14ac:dyDescent="0.35">
      <c r="B83">
        <v>35</v>
      </c>
      <c r="C83">
        <v>93</v>
      </c>
    </row>
    <row r="84" spans="2:3" x14ac:dyDescent="0.35">
      <c r="B84">
        <v>38</v>
      </c>
      <c r="C84">
        <v>95</v>
      </c>
    </row>
    <row r="85" spans="2:3" x14ac:dyDescent="0.35">
      <c r="B85">
        <v>40</v>
      </c>
      <c r="C85">
        <v>96</v>
      </c>
    </row>
    <row r="86" spans="2:3" x14ac:dyDescent="0.35">
      <c r="B86">
        <v>42</v>
      </c>
      <c r="C86">
        <v>97</v>
      </c>
    </row>
    <row r="87" spans="2:3" x14ac:dyDescent="0.35">
      <c r="B87">
        <v>45</v>
      </c>
      <c r="C87">
        <v>98</v>
      </c>
    </row>
    <row r="88" spans="2:3" x14ac:dyDescent="0.35">
      <c r="B88">
        <v>48</v>
      </c>
      <c r="C88">
        <v>99</v>
      </c>
    </row>
    <row r="89" spans="2:3" x14ac:dyDescent="0.35">
      <c r="B89">
        <v>50</v>
      </c>
      <c r="C89">
        <v>100</v>
      </c>
    </row>
    <row r="90" spans="2:3" x14ac:dyDescent="0.35">
      <c r="B90">
        <v>52</v>
      </c>
      <c r="C90">
        <v>102</v>
      </c>
    </row>
    <row r="91" spans="2:3" x14ac:dyDescent="0.35">
      <c r="B91">
        <v>55</v>
      </c>
      <c r="C91">
        <v>105</v>
      </c>
    </row>
    <row r="92" spans="2:3" x14ac:dyDescent="0.35">
      <c r="B92">
        <v>58</v>
      </c>
      <c r="C92">
        <v>106</v>
      </c>
    </row>
    <row r="93" spans="2:3" x14ac:dyDescent="0.35">
      <c r="B93">
        <v>60</v>
      </c>
      <c r="C93">
        <v>107</v>
      </c>
    </row>
    <row r="94" spans="2:3" x14ac:dyDescent="0.35">
      <c r="B94">
        <v>62</v>
      </c>
      <c r="C94">
        <v>108</v>
      </c>
    </row>
    <row r="95" spans="2:3" x14ac:dyDescent="0.35">
      <c r="B95">
        <v>65</v>
      </c>
      <c r="C95">
        <v>110</v>
      </c>
    </row>
    <row r="96" spans="2:3" x14ac:dyDescent="0.35">
      <c r="B96">
        <v>68</v>
      </c>
      <c r="C96">
        <v>112</v>
      </c>
    </row>
    <row r="97" spans="1:3" x14ac:dyDescent="0.35">
      <c r="B97">
        <v>70</v>
      </c>
      <c r="C97">
        <v>114</v>
      </c>
    </row>
    <row r="98" spans="1:3" x14ac:dyDescent="0.35">
      <c r="B98">
        <v>72</v>
      </c>
      <c r="C98">
        <v>115</v>
      </c>
    </row>
    <row r="99" spans="1:3" x14ac:dyDescent="0.35">
      <c r="B99">
        <v>75</v>
      </c>
      <c r="C99">
        <v>116</v>
      </c>
    </row>
    <row r="100" spans="1:3" x14ac:dyDescent="0.35">
      <c r="B100">
        <v>78</v>
      </c>
      <c r="C100">
        <v>118</v>
      </c>
    </row>
    <row r="101" spans="1:3" x14ac:dyDescent="0.35">
      <c r="B101">
        <v>80</v>
      </c>
      <c r="C101">
        <v>120</v>
      </c>
    </row>
    <row r="102" spans="1:3" x14ac:dyDescent="0.35">
      <c r="B102">
        <v>82</v>
      </c>
      <c r="C102">
        <v>122</v>
      </c>
    </row>
    <row r="104" spans="1:3" x14ac:dyDescent="0.35">
      <c r="A104" s="11"/>
      <c r="B104" s="7" t="s">
        <v>231</v>
      </c>
      <c r="C104" s="7" t="s">
        <v>232</v>
      </c>
    </row>
    <row r="105" spans="1:3" x14ac:dyDescent="0.35">
      <c r="A105" s="7" t="s">
        <v>233</v>
      </c>
      <c r="B105" s="11">
        <v>1</v>
      </c>
      <c r="C105" s="11"/>
    </row>
    <row r="106" spans="1:3" x14ac:dyDescent="0.35">
      <c r="A106" s="7" t="s">
        <v>234</v>
      </c>
      <c r="B106" s="11">
        <f>CORREL(B73:B102,C73:C102)</f>
        <v>0.97729508301867352</v>
      </c>
      <c r="C106" s="11">
        <v>1</v>
      </c>
    </row>
  </sheetData>
  <pageMargins left="0.7" right="0.7" top="0.75" bottom="0.75" header="0.3" footer="0.3"/>
  <legacyDrawing r:id="rId1"/>
  <tableParts count="1">
    <tablePart r:id="rId2"/>
  </tablePart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6ACC0D-7B48-4ACF-B4FE-08F5DA8BD82B}">
  <dimension ref="A1:C53"/>
  <sheetViews>
    <sheetView tabSelected="1" topLeftCell="A30" workbookViewId="0">
      <selection activeCell="N54" sqref="N54"/>
    </sheetView>
  </sheetViews>
  <sheetFormatPr defaultRowHeight="14.5" x14ac:dyDescent="0.35"/>
  <cols>
    <col min="2" max="2" width="26.26953125" customWidth="1"/>
    <col min="3" max="3" width="14" customWidth="1"/>
  </cols>
  <sheetData>
    <row r="1" spans="1:3" x14ac:dyDescent="0.35">
      <c r="A1" s="2" t="s">
        <v>0</v>
      </c>
    </row>
    <row r="2" spans="1:3" x14ac:dyDescent="0.35"/>
    <row r="3" spans="1:3" s="41" customFormat="1" x14ac:dyDescent="0.35">
      <c r="A3" s="41" t="s">
        <v>235</v>
      </c>
    </row>
    <row r="4" spans="1:3" x14ac:dyDescent="0.35">
      <c r="A4" t="s">
        <v>236</v>
      </c>
    </row>
    <row r="5" spans="1:3" x14ac:dyDescent="0.35">
      <c r="A5" t="s">
        <v>237</v>
      </c>
    </row>
    <row r="7" spans="1:3" x14ac:dyDescent="0.35">
      <c r="B7" s="35"/>
      <c r="C7" s="38" t="s">
        <v>238</v>
      </c>
    </row>
    <row r="8" spans="1:3" x14ac:dyDescent="0.35">
      <c r="B8" s="21" t="s">
        <v>239</v>
      </c>
      <c r="C8" s="36">
        <v>170</v>
      </c>
    </row>
    <row r="9" spans="1:3" x14ac:dyDescent="0.35">
      <c r="B9" s="21" t="s">
        <v>240</v>
      </c>
      <c r="C9" s="36">
        <v>100</v>
      </c>
    </row>
    <row r="10" spans="1:3" x14ac:dyDescent="0.35">
      <c r="B10" s="21" t="s">
        <v>241</v>
      </c>
      <c r="C10" s="36">
        <v>8</v>
      </c>
    </row>
    <row r="11" spans="1:3" x14ac:dyDescent="0.35">
      <c r="B11" s="22" t="s">
        <v>242</v>
      </c>
      <c r="C11" s="37">
        <v>0.95</v>
      </c>
    </row>
    <row r="14" spans="1:3" x14ac:dyDescent="0.35">
      <c r="B14" s="4" t="s">
        <v>243</v>
      </c>
      <c r="C14">
        <f>_xlfn.CONFIDENCE.NORM(1-C11,C10,C9)</f>
        <v>1.567971187632043</v>
      </c>
    </row>
    <row r="15" spans="1:3" x14ac:dyDescent="0.35">
      <c r="B15" s="4" t="s">
        <v>244</v>
      </c>
      <c r="C15">
        <f>C8-C14</f>
        <v>168.43202881236795</v>
      </c>
    </row>
    <row r="16" spans="1:3" x14ac:dyDescent="0.35">
      <c r="B16" s="4" t="s">
        <v>245</v>
      </c>
      <c r="C16">
        <f>C8+C14</f>
        <v>171.56797118763205</v>
      </c>
    </row>
    <row r="19" spans="1:3" ht="15.5" x14ac:dyDescent="0.35">
      <c r="A19" s="1" t="s">
        <v>13</v>
      </c>
    </row>
    <row r="20" spans="1:3" x14ac:dyDescent="0.35"/>
    <row r="21" spans="1:3" x14ac:dyDescent="0.35">
      <c r="A21" t="s">
        <v>246</v>
      </c>
    </row>
    <row r="23" spans="1:3" x14ac:dyDescent="0.35">
      <c r="B23" s="7" t="s">
        <v>240</v>
      </c>
      <c r="C23" s="11">
        <v>500</v>
      </c>
    </row>
    <row r="24" spans="1:3" x14ac:dyDescent="0.35">
      <c r="B24" s="7" t="s">
        <v>247</v>
      </c>
      <c r="C24" s="11">
        <v>320</v>
      </c>
    </row>
    <row r="25" spans="1:3" x14ac:dyDescent="0.35">
      <c r="B25" s="7" t="s">
        <v>242</v>
      </c>
      <c r="C25" s="39">
        <v>0.9</v>
      </c>
    </row>
    <row r="27" spans="1:3" x14ac:dyDescent="0.35">
      <c r="B27" s="42" t="s">
        <v>248</v>
      </c>
      <c r="C27" s="42"/>
    </row>
    <row r="28" spans="1:3" x14ac:dyDescent="0.35">
      <c r="B28" s="11"/>
      <c r="C28" s="11"/>
    </row>
    <row r="29" spans="1:3" x14ac:dyDescent="0.35">
      <c r="B29" s="7" t="s">
        <v>242</v>
      </c>
      <c r="C29" s="39">
        <v>0.9</v>
      </c>
    </row>
    <row r="30" spans="1:3" x14ac:dyDescent="0.35">
      <c r="B30" s="7" t="s">
        <v>249</v>
      </c>
      <c r="C30" s="39">
        <f>1-C29</f>
        <v>9.9999999999999978E-2</v>
      </c>
    </row>
    <row r="31" spans="1:3" x14ac:dyDescent="0.35">
      <c r="B31" s="7" t="s">
        <v>250</v>
      </c>
      <c r="C31" s="11">
        <f>C30/2</f>
        <v>4.9999999999999989E-2</v>
      </c>
    </row>
    <row r="32" spans="1:3" x14ac:dyDescent="0.35">
      <c r="B32" s="7" t="s">
        <v>251</v>
      </c>
      <c r="C32" s="11">
        <f>_xlfn.NORM.S.INV(1-C31)</f>
        <v>1.6448536269514715</v>
      </c>
    </row>
    <row r="33" spans="1:3" x14ac:dyDescent="0.35">
      <c r="B33" s="7" t="s">
        <v>252</v>
      </c>
      <c r="C33" s="11">
        <f>C24/SQRT(C23)</f>
        <v>14.310835055998654</v>
      </c>
    </row>
    <row r="34" spans="1:3" x14ac:dyDescent="0.35">
      <c r="B34" s="7" t="s">
        <v>243</v>
      </c>
      <c r="C34" s="11">
        <f>C33*C32</f>
        <v>23.53922894656365</v>
      </c>
    </row>
    <row r="36" spans="1:3" x14ac:dyDescent="0.35">
      <c r="B36" s="43" t="s">
        <v>253</v>
      </c>
      <c r="C36" s="44"/>
    </row>
    <row r="37" spans="1:3" x14ac:dyDescent="0.35">
      <c r="B37" s="7" t="s">
        <v>254</v>
      </c>
      <c r="C37" s="11">
        <f>C14-C25</f>
        <v>0.667971187632043</v>
      </c>
    </row>
    <row r="38" spans="1:3" x14ac:dyDescent="0.35">
      <c r="B38" s="7" t="s">
        <v>255</v>
      </c>
      <c r="C38" s="11">
        <f>C14+C25</f>
        <v>2.4679711876320432</v>
      </c>
    </row>
    <row r="39" spans="1:3" x14ac:dyDescent="0.35">
      <c r="B39" s="4"/>
    </row>
    <row r="41" spans="1:3" ht="15.5" x14ac:dyDescent="0.35">
      <c r="A41" s="1" t="s">
        <v>46</v>
      </c>
    </row>
    <row r="42" spans="1:3" x14ac:dyDescent="0.35"/>
    <row r="43" spans="1:3" s="41" customFormat="1" x14ac:dyDescent="0.35">
      <c r="A43" s="41" t="s">
        <v>256</v>
      </c>
    </row>
    <row r="45" spans="1:3" x14ac:dyDescent="0.35">
      <c r="B45" s="7" t="s">
        <v>240</v>
      </c>
      <c r="C45" s="11">
        <v>25</v>
      </c>
    </row>
    <row r="46" spans="1:3" x14ac:dyDescent="0.35">
      <c r="B46" s="7" t="s">
        <v>239</v>
      </c>
      <c r="C46" s="11">
        <v>510</v>
      </c>
    </row>
    <row r="47" spans="1:3" x14ac:dyDescent="0.35">
      <c r="B47" s="7" t="s">
        <v>241</v>
      </c>
      <c r="C47" s="11">
        <v>20</v>
      </c>
    </row>
    <row r="48" spans="1:3" x14ac:dyDescent="0.35">
      <c r="B48" s="7" t="s">
        <v>257</v>
      </c>
      <c r="C48" s="11">
        <v>500</v>
      </c>
    </row>
    <row r="51" spans="2:3" x14ac:dyDescent="0.35">
      <c r="B51" s="7" t="s">
        <v>258</v>
      </c>
      <c r="C51" s="7" t="s">
        <v>259</v>
      </c>
    </row>
    <row r="52" spans="2:3" x14ac:dyDescent="0.35">
      <c r="B52" s="4"/>
      <c r="C52" s="4"/>
    </row>
    <row r="53" spans="2:3" x14ac:dyDescent="0.35">
      <c r="B53" s="7" t="s">
        <v>260</v>
      </c>
      <c r="C53" s="7">
        <f>(C46-C48)/(C47/SQRT(C45))</f>
        <v>2.5</v>
      </c>
    </row>
  </sheetData>
  <mergeCells count="4">
    <mergeCell ref="A3:XFD3"/>
    <mergeCell ref="B27:C27"/>
    <mergeCell ref="B36:C36"/>
    <mergeCell ref="A43:XFD43"/>
  </mergeCells>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MEAN-MEDIAN-MODE</vt:lpstr>
      <vt:lpstr>STATISTICS QUESTIONS</vt:lpstr>
      <vt:lpstr>STATISTICS QUESTION 2</vt:lpstr>
      <vt:lpstr> Measure of Skewnes &amp; KURTOSIS</vt:lpstr>
      <vt:lpstr>Percentile and Quartiles</vt:lpstr>
      <vt:lpstr>Correlation and Covariance</vt:lpstr>
      <vt:lpstr>Interval and Hypothesis Testing</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nikul kaba</dc:creator>
  <cp:keywords/>
  <dc:description/>
  <cp:lastModifiedBy>nikul kaba</cp:lastModifiedBy>
  <cp:revision/>
  <dcterms:created xsi:type="dcterms:W3CDTF">2023-12-06T05:46:34Z</dcterms:created>
  <dcterms:modified xsi:type="dcterms:W3CDTF">2024-01-29T07:29:13Z</dcterms:modified>
  <cp:category/>
  <cp:contentStatus/>
</cp:coreProperties>
</file>