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Projects\COVID-19-Vaccination-Dashboard\"/>
    </mc:Choice>
  </mc:AlternateContent>
  <xr:revisionPtr revIDLastSave="0" documentId="13_ncr:1_{891B0097-CAEE-4DD9-B1B0-198AFA72AF3B}" xr6:coauthVersionLast="46" xr6:coauthVersionMax="46" xr10:uidLastSave="{00000000-0000-0000-0000-000000000000}"/>
  <bookViews>
    <workbookView xWindow="-108" yWindow="-108" windowWidth="23256" windowHeight="12576" xr2:uid="{B8CCEA35-9A0D-450D-A9E6-33935960CE3D}"/>
  </bookViews>
  <sheets>
    <sheet name="Vaccination Dashboard" sheetId="1" r:id="rId1"/>
    <sheet name="Vaccination Database" sheetId="2" r:id="rId2"/>
    <sheet name="Chart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I6" i="1"/>
  <c r="G14" i="2"/>
  <c r="G18" i="2" s="1"/>
  <c r="G19" i="2" s="1"/>
  <c r="E5" i="3" s="1"/>
  <c r="E3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" i="2"/>
  <c r="B38" i="2"/>
  <c r="E4" i="3" l="1"/>
  <c r="I26" i="2"/>
  <c r="G21" i="2"/>
  <c r="E7" i="3" s="1"/>
  <c r="G26" i="2"/>
  <c r="G24" i="2"/>
  <c r="E10" i="3" s="1"/>
  <c r="J26" i="2"/>
  <c r="H26" i="2"/>
  <c r="J21" i="2"/>
  <c r="H7" i="3" s="1"/>
  <c r="I21" i="2"/>
  <c r="G7" i="3" s="1"/>
  <c r="H21" i="2"/>
  <c r="F7" i="3" s="1"/>
  <c r="J24" i="2"/>
  <c r="H10" i="3" s="1"/>
  <c r="I24" i="2"/>
  <c r="G10" i="3" s="1"/>
  <c r="H24" i="2"/>
  <c r="F10" i="3" s="1"/>
  <c r="J18" i="2"/>
  <c r="H4" i="3" s="1"/>
  <c r="I18" i="2"/>
  <c r="G4" i="3" s="1"/>
  <c r="H18" i="2"/>
  <c r="F4" i="3" s="1"/>
  <c r="G20" i="2"/>
  <c r="E6" i="3" s="1"/>
  <c r="H3" i="3"/>
  <c r="F3" i="3"/>
  <c r="G3" i="3"/>
  <c r="E38" i="2"/>
  <c r="D38" i="2"/>
  <c r="C38" i="2"/>
  <c r="M18" i="2" l="1"/>
  <c r="E16" i="3" s="1"/>
  <c r="G23" i="2"/>
  <c r="E9" i="3" s="1"/>
  <c r="J19" i="2"/>
  <c r="M19" i="2"/>
  <c r="E17" i="3" s="1"/>
  <c r="I19" i="2"/>
  <c r="H19" i="2"/>
  <c r="I20" i="2" l="1"/>
  <c r="G5" i="3"/>
  <c r="H20" i="2"/>
  <c r="F6" i="3" s="1"/>
  <c r="F5" i="3"/>
  <c r="J20" i="2"/>
  <c r="H6" i="3" s="1"/>
  <c r="H5" i="3"/>
  <c r="M22" i="2"/>
  <c r="G27" i="2"/>
  <c r="M24" i="2"/>
  <c r="M20" i="2"/>
  <c r="G25" i="2"/>
  <c r="E11" i="3" s="1"/>
  <c r="G22" i="2"/>
  <c r="E8" i="3" s="1"/>
  <c r="P18" i="2" l="1"/>
  <c r="H16" i="3" s="1"/>
  <c r="P19" i="2"/>
  <c r="H17" i="3" s="1"/>
  <c r="M23" i="2"/>
  <c r="E21" i="3" s="1"/>
  <c r="E20" i="3"/>
  <c r="M21" i="2"/>
  <c r="E19" i="3" s="1"/>
  <c r="E18" i="3"/>
  <c r="M25" i="2"/>
  <c r="E23" i="3" s="1"/>
  <c r="E22" i="3"/>
  <c r="J23" i="2"/>
  <c r="H9" i="3" s="1"/>
  <c r="N18" i="2"/>
  <c r="F16" i="3" s="1"/>
  <c r="I23" i="2"/>
  <c r="G6" i="3"/>
  <c r="H23" i="2"/>
  <c r="F9" i="3" s="1"/>
  <c r="O18" i="2"/>
  <c r="G16" i="3" s="1"/>
  <c r="O19" i="2"/>
  <c r="G17" i="3" s="1"/>
  <c r="N19" i="2"/>
  <c r="F17" i="3" s="1"/>
  <c r="P24" i="2"/>
  <c r="H22" i="3" s="1"/>
  <c r="P22" i="2" l="1"/>
  <c r="J27" i="2"/>
  <c r="J22" i="2"/>
  <c r="H8" i="3" s="1"/>
  <c r="P20" i="2"/>
  <c r="H18" i="3" s="1"/>
  <c r="J25" i="2"/>
  <c r="H11" i="3" s="1"/>
  <c r="N24" i="2"/>
  <c r="N22" i="2"/>
  <c r="N20" i="2"/>
  <c r="H25" i="2"/>
  <c r="F11" i="3" s="1"/>
  <c r="H27" i="2"/>
  <c r="H22" i="2"/>
  <c r="F8" i="3" s="1"/>
  <c r="G9" i="3"/>
  <c r="I27" i="2"/>
  <c r="O24" i="2"/>
  <c r="O20" i="2"/>
  <c r="I25" i="2"/>
  <c r="G11" i="3" s="1"/>
  <c r="I22" i="2"/>
  <c r="G8" i="3" s="1"/>
  <c r="O22" i="2"/>
  <c r="P25" i="2"/>
  <c r="H23" i="3" s="1"/>
  <c r="P21" i="2" l="1"/>
  <c r="H19" i="3" s="1"/>
  <c r="N23" i="2"/>
  <c r="F21" i="3" s="1"/>
  <c r="F20" i="3"/>
  <c r="O25" i="2"/>
  <c r="G23" i="3" s="1"/>
  <c r="G22" i="3"/>
  <c r="N21" i="2"/>
  <c r="F19" i="3" s="1"/>
  <c r="F18" i="3"/>
  <c r="O21" i="2"/>
  <c r="G19" i="3" s="1"/>
  <c r="G18" i="3"/>
  <c r="N25" i="2"/>
  <c r="F23" i="3" s="1"/>
  <c r="F22" i="3"/>
  <c r="O23" i="2"/>
  <c r="G21" i="3" s="1"/>
  <c r="G20" i="3"/>
  <c r="P23" i="2"/>
  <c r="H21" i="3" s="1"/>
  <c r="H20" i="3"/>
</calcChain>
</file>

<file path=xl/sharedStrings.xml><?xml version="1.0" encoding="utf-8"?>
<sst xmlns="http://schemas.openxmlformats.org/spreadsheetml/2006/main" count="109" uniqueCount="75">
  <si>
    <t>State/UT</t>
  </si>
  <si>
    <t>Total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</si>
  <si>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</si>
  <si>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</si>
  <si>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</si>
  <si>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</si>
  <si>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</si>
  <si>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</si>
  <si>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</si>
  <si>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</si>
  <si>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Delhi</t>
  </si>
  <si>
    <t>Goa</t>
  </si>
  <si>
    <t>Gujarat</t>
  </si>
  <si>
    <t>1,35,914</t>
  </si>
  <si>
    <t>Haryana</t>
  </si>
  <si>
    <t>Himachal Pradesh</t>
  </si>
  <si>
    <t>Jammu and Kashmir</t>
  </si>
  <si>
    <t>Jharkhand</t>
  </si>
  <si>
    <t>Karnataka</t>
  </si>
  <si>
    <t>1,35,550</t>
  </si>
  <si>
    <t>Kerala</t>
  </si>
  <si>
    <t>2,00,532</t>
  </si>
  <si>
    <t>Ladakh</t>
  </si>
  <si>
    <t>Lakshadweep</t>
  </si>
  <si>
    <t>Madhya Pradesh</t>
  </si>
  <si>
    <t>1,42,855</t>
  </si>
  <si>
    <t>Maharashtra</t>
  </si>
  <si>
    <t>Manipur</t>
  </si>
  <si>
    <t>Meghalaya</t>
  </si>
  <si>
    <t>Mizoram</t>
  </si>
  <si>
    <t>Nagaland</t>
  </si>
  <si>
    <t>Odisha</t>
  </si>
  <si>
    <t>1,29,206</t>
  </si>
  <si>
    <t>Puducherry</t>
  </si>
  <si>
    <t>Punjab</t>
  </si>
  <si>
    <t>Rajasthan</t>
  </si>
  <si>
    <t>1,08,607</t>
  </si>
  <si>
    <t>Sikkim</t>
  </si>
  <si>
    <t>Tamil Nadu</t>
  </si>
  <si>
    <t>1,78,885</t>
  </si>
  <si>
    <t>Telangana</t>
  </si>
  <si>
    <t>1,58,887</t>
  </si>
  <si>
    <t>Tripura</t>
  </si>
  <si>
    <t>Uttar Pradesh</t>
  </si>
  <si>
    <t>2,20,269</t>
  </si>
  <si>
    <t>Uttarakhand</t>
  </si>
  <si>
    <t>Total Vaccination Doses </t>
  </si>
  <si>
    <t>11,45,98,026</t>
  </si>
  <si>
    <t>Dose 1</t>
  </si>
  <si>
    <t>10,08,53,671</t>
  </si>
  <si>
    <t>Dose 2</t>
  </si>
  <si>
    <t>1,37,44,355</t>
  </si>
  <si>
    <t>Covishield</t>
  </si>
  <si>
    <t>Covaxin</t>
  </si>
  <si>
    <t>Male</t>
  </si>
  <si>
    <t>Female</t>
  </si>
  <si>
    <t>Sites Conducting Vaccination </t>
  </si>
  <si>
    <t>Government</t>
  </si>
  <si>
    <t>Private</t>
  </si>
  <si>
    <t>Todays Vaccination Details</t>
  </si>
  <si>
    <t>Total Doses</t>
  </si>
  <si>
    <t>Covishied</t>
  </si>
  <si>
    <t>Governement</t>
  </si>
  <si>
    <t>Percentage Analysis</t>
  </si>
  <si>
    <t>Features</t>
  </si>
  <si>
    <t>Gender</t>
  </si>
  <si>
    <t>Tika Utsav DATA</t>
  </si>
  <si>
    <t xml:space="preserve">Total </t>
  </si>
  <si>
    <t>Vaccines</t>
  </si>
  <si>
    <t>Return State</t>
  </si>
  <si>
    <t>Return Index</t>
  </si>
  <si>
    <t>Day 1 4/11/2021</t>
  </si>
  <si>
    <t>Day 2 4/12/2021</t>
  </si>
  <si>
    <t>Day 3 4/13/2021</t>
  </si>
  <si>
    <t>Day 4 4/14/2021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</si>
</sst>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BFF"/>
      <name val="Arial"/>
      <family val="2"/>
    </font>
    <font>
      <sz val="10"/>
      <color rgb="FF12226F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sz val="2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ck">
        <color rgb="FF00B050"/>
      </left>
      <right/>
      <top/>
      <bottom/>
      <diagonal/>
    </border>
    <border>
      <left style="thick">
        <color rgb="FFFF3300"/>
      </left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 style="thick">
        <color theme="2"/>
      </top>
      <bottom/>
      <diagonal/>
    </border>
    <border>
      <left/>
      <right/>
      <top style="thick">
        <color rgb="FF00B050"/>
      </top>
      <bottom/>
      <diagonal/>
    </border>
    <border>
      <left style="thick">
        <color rgb="FFFF3300"/>
      </left>
      <right/>
      <top style="thick">
        <color rgb="FFFF3300"/>
      </top>
      <bottom/>
      <diagonal/>
    </border>
    <border>
      <left/>
      <right style="thick">
        <color rgb="FFFF3300"/>
      </right>
      <top/>
      <bottom/>
      <diagonal/>
    </border>
    <border>
      <left/>
      <right/>
      <top/>
      <bottom style="thick">
        <color rgb="FFFF3300"/>
      </bottom>
      <diagonal/>
    </border>
    <border>
      <left/>
      <right/>
      <top/>
      <bottom style="thick">
        <color theme="2"/>
      </bottom>
      <diagonal/>
    </border>
    <border>
      <left/>
      <right style="thick">
        <color rgb="FF00B050"/>
      </right>
      <top/>
      <bottom style="thick">
        <color rgb="FF00B05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vertical="top" wrapText="1"/>
    </xf>
    <xf numFmtId="3" fontId="4" fillId="3" borderId="2" xfId="0" applyNumberFormat="1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4" borderId="0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/>
    <xf numFmtId="0" fontId="0" fillId="4" borderId="5" xfId="0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0" borderId="0" xfId="0" applyFont="1" applyAlignment="1">
      <alignment horizontal="center"/>
    </xf>
    <xf numFmtId="0" fontId="2" fillId="2" borderId="0" xfId="1" applyFont="1" applyAlignment="1">
      <alignment horizontal="center"/>
    </xf>
    <xf numFmtId="16" fontId="2" fillId="0" borderId="0" xfId="0" applyNumberFormat="1" applyFont="1"/>
    <xf numFmtId="16" fontId="2" fillId="3" borderId="1" xfId="0" applyNumberFormat="1" applyFont="1" applyFill="1" applyBorder="1" applyAlignment="1">
      <alignment horizontal="right" wrapText="1"/>
    </xf>
    <xf numFmtId="0" fontId="9" fillId="3" borderId="1" xfId="0" applyFont="1" applyFill="1" applyBorder="1" applyAlignment="1">
      <alignment horizontal="center" wrapText="1"/>
    </xf>
    <xf numFmtId="0" fontId="6" fillId="5" borderId="0" xfId="2" applyBorder="1" applyAlignment="1">
      <alignment horizontal="center"/>
    </xf>
    <xf numFmtId="0" fontId="6" fillId="5" borderId="0" xfId="2" applyAlignment="1">
      <alignment horizontal="center"/>
    </xf>
    <xf numFmtId="0" fontId="10" fillId="0" borderId="0" xfId="0" applyFont="1" applyAlignment="1">
      <alignment horizontal="center"/>
    </xf>
    <xf numFmtId="0" fontId="7" fillId="6" borderId="0" xfId="3"/>
    <xf numFmtId="0" fontId="8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16" fontId="2" fillId="0" borderId="0" xfId="0" applyNumberFormat="1" applyFont="1" applyAlignment="1">
      <alignment horizontal="right" wrapText="1"/>
    </xf>
  </cellXfs>
  <cellStyles count="4">
    <cellStyle name="60% - Accent6" xfId="1" builtinId="52"/>
    <cellStyle name="Bad" xfId="3" builtinId="27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F3300"/>
      <color rgb="FFDAF2A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Tika Utsav 4 Days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2431</c:v>
                </c:pt>
                <c:pt idx="1">
                  <c:v>1264</c:v>
                </c:pt>
                <c:pt idx="2">
                  <c:v>1167</c:v>
                </c:pt>
                <c:pt idx="3">
                  <c:v>2431</c:v>
                </c:pt>
                <c:pt idx="4">
                  <c:v>2115</c:v>
                </c:pt>
                <c:pt idx="5">
                  <c:v>316</c:v>
                </c:pt>
                <c:pt idx="6">
                  <c:v>2431</c:v>
                </c:pt>
                <c:pt idx="7">
                  <c:v>2164</c:v>
                </c:pt>
                <c:pt idx="8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F-48FF-A163-44EA7784F3B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11793</c:v>
                </c:pt>
                <c:pt idx="1">
                  <c:v>6132</c:v>
                </c:pt>
                <c:pt idx="2">
                  <c:v>5661</c:v>
                </c:pt>
                <c:pt idx="3">
                  <c:v>11793</c:v>
                </c:pt>
                <c:pt idx="4">
                  <c:v>10260</c:v>
                </c:pt>
                <c:pt idx="5">
                  <c:v>1533</c:v>
                </c:pt>
                <c:pt idx="6">
                  <c:v>11793</c:v>
                </c:pt>
                <c:pt idx="7">
                  <c:v>10496</c:v>
                </c:pt>
                <c:pt idx="8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F-48FF-A163-44EA7784F3B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9749</c:v>
                </c:pt>
                <c:pt idx="1">
                  <c:v>5069</c:v>
                </c:pt>
                <c:pt idx="2">
                  <c:v>4680</c:v>
                </c:pt>
                <c:pt idx="3">
                  <c:v>9749</c:v>
                </c:pt>
                <c:pt idx="4">
                  <c:v>8482</c:v>
                </c:pt>
                <c:pt idx="5">
                  <c:v>1267</c:v>
                </c:pt>
                <c:pt idx="6">
                  <c:v>9749</c:v>
                </c:pt>
                <c:pt idx="7">
                  <c:v>8677</c:v>
                </c:pt>
                <c:pt idx="8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FF-48FF-A163-44EA7784F3B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10479</c:v>
                </c:pt>
                <c:pt idx="1">
                  <c:v>5449</c:v>
                </c:pt>
                <c:pt idx="2">
                  <c:v>5030</c:v>
                </c:pt>
                <c:pt idx="3">
                  <c:v>10479</c:v>
                </c:pt>
                <c:pt idx="4">
                  <c:v>9117</c:v>
                </c:pt>
                <c:pt idx="5">
                  <c:v>1362</c:v>
                </c:pt>
                <c:pt idx="6">
                  <c:v>10479</c:v>
                </c:pt>
                <c:pt idx="7">
                  <c:v>9326</c:v>
                </c:pt>
                <c:pt idx="8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F-48FF-A163-44EA7784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727034120735"/>
          <c:y val="0.20875000000000005"/>
          <c:w val="0.78141163604549435"/>
          <c:h val="0.30125765529308834"/>
        </c:manualLayout>
      </c:layout>
      <c:lineChart>
        <c:grouping val="standard"/>
        <c:varyColors val="0"/>
        <c:ser>
          <c:idx val="0"/>
          <c:order val="0"/>
          <c:tx>
            <c:strRef>
              <c:f>'Vaccination Database'!$B$2</c:f>
              <c:strCache>
                <c:ptCount val="1"/>
                <c:pt idx="0">
                  <c:v>11-Apr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'Vaccination Database'!$A$3:$A$37</c:f>
              <c:strCache>
                <c:ptCount val="35"/>
                <c:pt idx="0">
                  <c:v>Andaman and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and Nagar Haveli</c:v>
                </c:pt>
                <c:pt idx="8">
                  <c:v>Delhi</c:v>
                </c:pt>
                <c:pt idx="9">
                  <c:v>Goa</c:v>
                </c:pt>
                <c:pt idx="10">
                  <c:v>Gujarat</c:v>
                </c:pt>
                <c:pt idx="11">
                  <c:v>Haryana</c:v>
                </c:pt>
                <c:pt idx="12">
                  <c:v>Himachal Pradesh</c:v>
                </c:pt>
                <c:pt idx="13">
                  <c:v>Jammu and Kashmir</c:v>
                </c:pt>
                <c:pt idx="14">
                  <c:v>Jharkhand</c:v>
                </c:pt>
                <c:pt idx="15">
                  <c:v>Karnataka</c:v>
                </c:pt>
                <c:pt idx="16">
                  <c:v>Kerala</c:v>
                </c:pt>
                <c:pt idx="17">
                  <c:v>Ladakh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Telangana</c:v>
                </c:pt>
                <c:pt idx="32">
                  <c:v>Tripura</c:v>
                </c:pt>
                <c:pt idx="33">
                  <c:v>Uttar Pradesh</c:v>
                </c:pt>
                <c:pt idx="34">
                  <c:v>Uttarakhand</c:v>
                </c:pt>
              </c:strCache>
            </c:strRef>
          </c:cat>
          <c:val>
            <c:numRef>
              <c:f>'Vaccination Database'!$B$3:$B$37</c:f>
              <c:numCache>
                <c:formatCode>#,##0</c:formatCode>
                <c:ptCount val="35"/>
                <c:pt idx="0">
                  <c:v>9852</c:v>
                </c:pt>
                <c:pt idx="1">
                  <c:v>24908</c:v>
                </c:pt>
                <c:pt idx="2">
                  <c:v>2447</c:v>
                </c:pt>
                <c:pt idx="3">
                  <c:v>1491</c:v>
                </c:pt>
                <c:pt idx="4">
                  <c:v>94763</c:v>
                </c:pt>
                <c:pt idx="5">
                  <c:v>4107</c:v>
                </c:pt>
                <c:pt idx="6">
                  <c:v>39665</c:v>
                </c:pt>
                <c:pt idx="7" formatCode="General">
                  <c:v>889</c:v>
                </c:pt>
                <c:pt idx="8">
                  <c:v>75514</c:v>
                </c:pt>
                <c:pt idx="9">
                  <c:v>9272</c:v>
                </c:pt>
                <c:pt idx="10" formatCode="General">
                  <c:v>0</c:v>
                </c:pt>
                <c:pt idx="11">
                  <c:v>47345</c:v>
                </c:pt>
                <c:pt idx="12">
                  <c:v>33282</c:v>
                </c:pt>
                <c:pt idx="13">
                  <c:v>43303</c:v>
                </c:pt>
                <c:pt idx="14">
                  <c:v>35890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570</c:v>
                </c:pt>
                <c:pt idx="18" formatCode="General">
                  <c:v>636</c:v>
                </c:pt>
                <c:pt idx="19" formatCode="General">
                  <c:v>0</c:v>
                </c:pt>
                <c:pt idx="20" formatCode="General">
                  <c:v>357552</c:v>
                </c:pt>
                <c:pt idx="21">
                  <c:v>2431</c:v>
                </c:pt>
                <c:pt idx="22">
                  <c:v>4419</c:v>
                </c:pt>
                <c:pt idx="23">
                  <c:v>10973</c:v>
                </c:pt>
                <c:pt idx="24">
                  <c:v>4533</c:v>
                </c:pt>
                <c:pt idx="25" formatCode="General">
                  <c:v>0</c:v>
                </c:pt>
                <c:pt idx="26">
                  <c:v>9849</c:v>
                </c:pt>
                <c:pt idx="27">
                  <c:v>79180</c:v>
                </c:pt>
                <c:pt idx="28" formatCode="General">
                  <c:v>0</c:v>
                </c:pt>
                <c:pt idx="29">
                  <c:v>6291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15</c:v>
                </c:pt>
                <c:pt idx="33" formatCode="General">
                  <c:v>0</c:v>
                </c:pt>
                <c:pt idx="34">
                  <c:v>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715-B533-F46FBBB8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875423"/>
        <c:axId val="1786874591"/>
      </c:lineChart>
      <c:catAx>
        <c:axId val="178687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4591"/>
        <c:crosses val="autoZero"/>
        <c:auto val="1"/>
        <c:lblAlgn val="ctr"/>
        <c:lblOffset val="100"/>
        <c:noMultiLvlLbl val="0"/>
      </c:catAx>
      <c:valAx>
        <c:axId val="17868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Tika</a:t>
            </a:r>
            <a:r>
              <a:rPr lang="en-IN" baseline="0"/>
              <a:t> Utsav 4 Days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Data'!$E$2</c:f>
              <c:strCache>
                <c:ptCount val="1"/>
                <c:pt idx="0">
                  <c:v>Day 1 4/11/2021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Data'!$E$3:$E$11</c:f>
              <c:numCache>
                <c:formatCode>General</c:formatCode>
                <c:ptCount val="9"/>
                <c:pt idx="0">
                  <c:v>2431</c:v>
                </c:pt>
                <c:pt idx="1">
                  <c:v>1264</c:v>
                </c:pt>
                <c:pt idx="2">
                  <c:v>1167</c:v>
                </c:pt>
                <c:pt idx="3">
                  <c:v>2431</c:v>
                </c:pt>
                <c:pt idx="4">
                  <c:v>2115</c:v>
                </c:pt>
                <c:pt idx="5">
                  <c:v>316</c:v>
                </c:pt>
                <c:pt idx="6">
                  <c:v>2431</c:v>
                </c:pt>
                <c:pt idx="7">
                  <c:v>2164</c:v>
                </c:pt>
                <c:pt idx="8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B-4D8B-8A3A-A91798C10236}"/>
            </c:ext>
          </c:extLst>
        </c:ser>
        <c:ser>
          <c:idx val="1"/>
          <c:order val="1"/>
          <c:tx>
            <c:strRef>
              <c:f>'Chart Data'!$F$2</c:f>
              <c:strCache>
                <c:ptCount val="1"/>
                <c:pt idx="0">
                  <c:v>Day 2 4/12/2021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Data'!$F$3:$F$11</c:f>
              <c:numCache>
                <c:formatCode>General</c:formatCode>
                <c:ptCount val="9"/>
                <c:pt idx="0">
                  <c:v>11793</c:v>
                </c:pt>
                <c:pt idx="1">
                  <c:v>6132</c:v>
                </c:pt>
                <c:pt idx="2">
                  <c:v>5661</c:v>
                </c:pt>
                <c:pt idx="3">
                  <c:v>11793</c:v>
                </c:pt>
                <c:pt idx="4">
                  <c:v>10260</c:v>
                </c:pt>
                <c:pt idx="5">
                  <c:v>1533</c:v>
                </c:pt>
                <c:pt idx="6">
                  <c:v>11793</c:v>
                </c:pt>
                <c:pt idx="7">
                  <c:v>10496</c:v>
                </c:pt>
                <c:pt idx="8">
                  <c:v>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B-4D8B-8A3A-A91798C10236}"/>
            </c:ext>
          </c:extLst>
        </c:ser>
        <c:ser>
          <c:idx val="2"/>
          <c:order val="2"/>
          <c:tx>
            <c:strRef>
              <c:f>'Chart Data'!$G$2</c:f>
              <c:strCache>
                <c:ptCount val="1"/>
                <c:pt idx="0">
                  <c:v>Day 3 4/13/2021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Data'!$G$3:$G$11</c:f>
              <c:numCache>
                <c:formatCode>General</c:formatCode>
                <c:ptCount val="9"/>
                <c:pt idx="0">
                  <c:v>9749</c:v>
                </c:pt>
                <c:pt idx="1">
                  <c:v>5069</c:v>
                </c:pt>
                <c:pt idx="2">
                  <c:v>4680</c:v>
                </c:pt>
                <c:pt idx="3">
                  <c:v>9749</c:v>
                </c:pt>
                <c:pt idx="4">
                  <c:v>8482</c:v>
                </c:pt>
                <c:pt idx="5">
                  <c:v>1267</c:v>
                </c:pt>
                <c:pt idx="6">
                  <c:v>9749</c:v>
                </c:pt>
                <c:pt idx="7">
                  <c:v>8677</c:v>
                </c:pt>
                <c:pt idx="8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B-4D8B-8A3A-A91798C10236}"/>
            </c:ext>
          </c:extLst>
        </c:ser>
        <c:ser>
          <c:idx val="3"/>
          <c:order val="3"/>
          <c:tx>
            <c:strRef>
              <c:f>'Chart Data'!$H$2</c:f>
              <c:strCache>
                <c:ptCount val="1"/>
                <c:pt idx="0">
                  <c:v>Day 4 4/14/2021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Data'!$D$3:$D$11</c:f>
              <c:strCache>
                <c:ptCount val="9"/>
                <c:pt idx="0">
                  <c:v>Vaccines</c:v>
                </c:pt>
                <c:pt idx="1">
                  <c:v>Male</c:v>
                </c:pt>
                <c:pt idx="2">
                  <c:v>Female</c:v>
                </c:pt>
                <c:pt idx="3">
                  <c:v>Dose 1</c:v>
                </c:pt>
                <c:pt idx="4">
                  <c:v>Dose 2</c:v>
                </c:pt>
                <c:pt idx="5">
                  <c:v>Covishield</c:v>
                </c:pt>
                <c:pt idx="6">
                  <c:v>Covaxin</c:v>
                </c:pt>
                <c:pt idx="7">
                  <c:v>Governement</c:v>
                </c:pt>
                <c:pt idx="8">
                  <c:v>Private</c:v>
                </c:pt>
              </c:strCache>
            </c:strRef>
          </c:cat>
          <c:val>
            <c:numRef>
              <c:f>'Chart Data'!$H$3:$H$11</c:f>
              <c:numCache>
                <c:formatCode>General</c:formatCode>
                <c:ptCount val="9"/>
                <c:pt idx="0">
                  <c:v>10479</c:v>
                </c:pt>
                <c:pt idx="1">
                  <c:v>5449</c:v>
                </c:pt>
                <c:pt idx="2">
                  <c:v>5030</c:v>
                </c:pt>
                <c:pt idx="3">
                  <c:v>10479</c:v>
                </c:pt>
                <c:pt idx="4">
                  <c:v>9117</c:v>
                </c:pt>
                <c:pt idx="5">
                  <c:v>1362</c:v>
                </c:pt>
                <c:pt idx="6">
                  <c:v>10479</c:v>
                </c:pt>
                <c:pt idx="7">
                  <c:v>9326</c:v>
                </c:pt>
                <c:pt idx="8">
                  <c:v>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B-4D8B-8A3A-A91798C1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997583"/>
        <c:axId val="1792995087"/>
      </c:barChart>
      <c:catAx>
        <c:axId val="17929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5087"/>
        <c:crosses val="autoZero"/>
        <c:auto val="1"/>
        <c:lblAlgn val="ctr"/>
        <c:lblOffset val="100"/>
        <c:noMultiLvlLbl val="0"/>
      </c:catAx>
      <c:valAx>
        <c:axId val="17929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'Chart Data'!$B$2" fmlaRange="'Vaccination Database'!$A$3:$A$37" sel="22" val="1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305647</xdr:colOff>
      <xdr:row>2</xdr:row>
      <xdr:rowOff>22013</xdr:rowOff>
    </xdr:from>
    <xdr:to>
      <xdr:col>19</xdr:col>
      <xdr:colOff>183727</xdr:colOff>
      <xdr:row>5</xdr:row>
      <xdr:rowOff>159173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07180" y="326813"/>
          <a:ext cx="7261014" cy="695960"/>
        </a:xfrm>
        <a:prstGeom prst="roundRect">
          <a:avLst/>
        </a:prstGeom>
        <a:gradFill flip="none" rotWithShape="1">
          <a:gsLst>
            <a:gs pos="100000">
              <a:srgbClr val="00B050"/>
            </a:gs>
            <a:gs pos="0">
              <a:srgbClr val="00B050"/>
            </a:gs>
            <a:gs pos="25000">
              <a:schemeClr val="bg2"/>
            </a:gs>
            <a:gs pos="50000">
              <a:srgbClr val="FF6600"/>
            </a:gs>
            <a:gs pos="77000">
              <a:schemeClr val="bg2"/>
            </a:gs>
          </a:gsLst>
          <a:path path="circle">
            <a:fillToRect l="100000" t="100000"/>
          </a:path>
          <a:tileRect r="-100000" b="-100000"/>
        </a:gra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>
              <a:solidFill>
                <a:schemeClr val="tx1"/>
              </a:solidFill>
            </a:rPr>
            <a:t>COVID-19</a:t>
          </a:r>
          <a:r>
            <a:rPr lang="en-IN" sz="3200" b="1" baseline="0">
              <a:solidFill>
                <a:schemeClr val="tx1"/>
              </a:solidFill>
            </a:rPr>
            <a:t> Vaccination Tika Utsav </a:t>
          </a:r>
          <a:r>
            <a:rPr lang="en-IN" sz="3200" b="1">
              <a:solidFill>
                <a:schemeClr val="tx1"/>
              </a:solidFill>
            </a:rPr>
            <a:t>INDIA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118110</xdr:colOff>
          <xdr:row>7</xdr:row>
          <xdr:rowOff>34290</xdr:rowOff>
        </xdr:from>
        <xdr:to>
          <xdr:col>24</xdr:col>
          <xdr:colOff>201930</xdr:colOff>
          <xdr:row>13</xdr:row>
          <xdr:rowOff>66675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552450</xdr:colOff>
      <xdr:row>10</xdr:row>
      <xdr:rowOff>57149</xdr:rowOff>
    </xdr:from>
    <xdr:to>
      <xdr:col>18</xdr:col>
      <xdr:colOff>180975</xdr:colOff>
      <xdr:row>33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D4724F-97DC-47F8-8FBF-E5C2EF27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3</xdr:row>
      <xdr:rowOff>121920</xdr:rowOff>
    </xdr:from>
    <xdr:to>
      <xdr:col>19</xdr:col>
      <xdr:colOff>144780</xdr:colOff>
      <xdr:row>11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5</xdr:row>
      <xdr:rowOff>144780</xdr:rowOff>
    </xdr:from>
    <xdr:to>
      <xdr:col>16</xdr:col>
      <xdr:colOff>502920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0D5B7-D8A4-497D-AAC6-CF77E6B93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876-C799-47C6-B329-48F9F76CB4C2}">
  <sheetPr codeName="Sheet1">
    <tabColor theme="8" tint="-0.249977111117893"/>
  </sheetPr>
  <dimension ref="A1:Z36"/>
  <sheetViews>
    <sheetView tabSelected="1" zoomScale="80" zoomScaleNormal="80" workbookViewId="0">
      <selection activeCell="Y12" sqref="Y12"/>
    </sheetView>
  </sheetViews>
  <sheetFormatPr defaultRowHeight="14.4" x14ac:dyDescent="0.3"/>
  <cols>
    <col min="1" max="1" width="2.109375" style="9" customWidth="1"/>
    <col min="2" max="7" width="8.88671875" style="9"/>
    <col min="8" max="8" width="9.88671875" style="9" customWidth="1"/>
    <col min="9" max="16384" width="8.88671875" style="9"/>
  </cols>
  <sheetData>
    <row r="1" spans="1:19" ht="8.4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" thickTop="1" x14ac:dyDescent="0.3">
      <c r="A2" s="7"/>
      <c r="B2" s="15"/>
      <c r="C2" s="13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3">
      <c r="A4" s="7"/>
      <c r="B4" s="10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7.399999999999999" customHeight="1" x14ac:dyDescent="0.3">
      <c r="A5" s="7"/>
      <c r="B5" s="10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10"/>
      <c r="C6" s="7"/>
      <c r="D6" s="11"/>
      <c r="E6" s="7"/>
      <c r="F6" s="7"/>
      <c r="G6" s="7"/>
      <c r="H6" s="7"/>
      <c r="I6" s="31" t="str">
        <f>INDEX('Vaccination Database'!A3:A37,'Chart Data'!B2)</f>
        <v>Manipur</v>
      </c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29.4" customHeight="1" x14ac:dyDescent="0.3">
      <c r="A7" s="7"/>
      <c r="B7" s="12"/>
      <c r="C7" s="7"/>
      <c r="D7" s="7"/>
      <c r="E7" s="7"/>
      <c r="F7" s="7"/>
      <c r="G7" s="7"/>
      <c r="H7" s="7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x14ac:dyDescent="0.3">
      <c r="A8" s="7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3">
      <c r="A9" s="7"/>
      <c r="B9" s="12"/>
      <c r="C9" s="7"/>
      <c r="D9" s="7"/>
      <c r="E9" s="7"/>
      <c r="F9" s="7"/>
      <c r="G9" s="3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6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6" x14ac:dyDescent="0.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6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26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26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26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2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2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6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6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6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Y27" s="17"/>
    </row>
    <row r="28" spans="1:26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Y28" s="17"/>
      <c r="Z28" s="7"/>
    </row>
    <row r="29" spans="1:26" x14ac:dyDescent="0.3">
      <c r="Z29" s="8"/>
    </row>
    <row r="30" spans="1:26" x14ac:dyDescent="0.3">
      <c r="Z30" s="10"/>
    </row>
    <row r="31" spans="1:26" x14ac:dyDescent="0.3">
      <c r="Z31" s="10"/>
    </row>
    <row r="32" spans="1:26" x14ac:dyDescent="0.3">
      <c r="Z32" s="10"/>
    </row>
    <row r="33" spans="22:26" x14ac:dyDescent="0.3">
      <c r="Z33" s="12"/>
    </row>
    <row r="34" spans="22:26" x14ac:dyDescent="0.3">
      <c r="Z34" s="12"/>
    </row>
    <row r="35" spans="22:26" ht="15" thickBot="1" x14ac:dyDescent="0.35">
      <c r="V35" s="16"/>
      <c r="W35" s="18"/>
      <c r="X35" s="19"/>
      <c r="Y35" s="20"/>
      <c r="Z35" s="12"/>
    </row>
    <row r="36" spans="22:26" ht="15" thickTop="1" x14ac:dyDescent="0.3"/>
  </sheetData>
  <mergeCells count="1">
    <mergeCell ref="I6:S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20</xdr:col>
                    <xdr:colOff>121920</xdr:colOff>
                    <xdr:row>7</xdr:row>
                    <xdr:rowOff>38100</xdr:rowOff>
                  </from>
                  <to>
                    <xdr:col>24</xdr:col>
                    <xdr:colOff>205740</xdr:colOff>
                    <xdr:row>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2C40-30A4-469E-BD98-26B0DA672354}">
  <sheetPr codeName="Sheet2">
    <tabColor theme="9" tint="-0.249977111117893"/>
  </sheetPr>
  <dimension ref="A1:P38"/>
  <sheetViews>
    <sheetView workbookViewId="0">
      <selection activeCell="I29" sqref="I29"/>
    </sheetView>
  </sheetViews>
  <sheetFormatPr defaultRowHeight="13.2" x14ac:dyDescent="0.25"/>
  <cols>
    <col min="1" max="1" width="25.77734375" style="1" customWidth="1"/>
    <col min="2" max="3" width="8.109375" style="1" bestFit="1" customWidth="1"/>
    <col min="4" max="5" width="8.88671875" style="1"/>
    <col min="6" max="6" width="11.33203125" style="1" bestFit="1" customWidth="1"/>
    <col min="7" max="7" width="13.88671875" style="1" customWidth="1"/>
    <col min="8" max="9" width="8.88671875" style="1"/>
    <col min="10" max="10" width="10.109375" style="1" bestFit="1" customWidth="1"/>
    <col min="11" max="11" width="8.88671875" style="1"/>
    <col min="12" max="12" width="11.6640625" style="1" bestFit="1" customWidth="1"/>
    <col min="13" max="16384" width="8.88671875" style="1"/>
  </cols>
  <sheetData>
    <row r="1" spans="1:16" ht="15" customHeight="1" thickBot="1" x14ac:dyDescent="0.35">
      <c r="A1" s="26" t="s">
        <v>59</v>
      </c>
      <c r="B1" s="26"/>
      <c r="C1" s="26"/>
      <c r="D1" s="26"/>
      <c r="E1" s="26"/>
    </row>
    <row r="2" spans="1:16" ht="15" thickBot="1" x14ac:dyDescent="0.35">
      <c r="A2" s="25" t="s">
        <v>0</v>
      </c>
      <c r="B2" s="24">
        <v>44297</v>
      </c>
      <c r="C2" s="24">
        <v>44298</v>
      </c>
      <c r="D2" s="23">
        <v>44299</v>
      </c>
      <c r="E2" s="23">
        <v>44300</v>
      </c>
      <c r="F2" s="27" t="s">
        <v>46</v>
      </c>
      <c r="G2" s="27"/>
      <c r="I2" s="22" t="s">
        <v>68</v>
      </c>
      <c r="J2" s="22"/>
    </row>
    <row r="3" spans="1:16" ht="18.600000000000001" customHeight="1" thickBot="1" x14ac:dyDescent="0.3">
      <c r="A3" s="2" t="s">
        <v>2</v>
      </c>
      <c r="B3" s="3">
        <v>9852</v>
      </c>
      <c r="C3" s="3">
        <f ca="1">RANDBETWEEN(4377,24908)</f>
        <v>21705</v>
      </c>
      <c r="D3" s="3">
        <f t="shared" ref="D3:E3" ca="1" si="0">RANDBETWEEN(4377,24908)</f>
        <v>19412</v>
      </c>
      <c r="E3" s="3">
        <f t="shared" ca="1" si="0"/>
        <v>4491</v>
      </c>
      <c r="F3" s="21" t="s">
        <v>47</v>
      </c>
      <c r="G3" s="21"/>
      <c r="I3" s="1" t="s">
        <v>52</v>
      </c>
      <c r="J3" s="1">
        <v>80</v>
      </c>
    </row>
    <row r="4" spans="1:16" ht="13.8" thickBot="1" x14ac:dyDescent="0.3">
      <c r="A4" s="2" t="s">
        <v>3</v>
      </c>
      <c r="B4" s="3">
        <v>24908</v>
      </c>
      <c r="C4" s="3">
        <f t="shared" ref="C4:E37" ca="1" si="1">RANDBETWEEN(4377,24908)</f>
        <v>9389</v>
      </c>
      <c r="D4" s="3">
        <f t="shared" ca="1" si="1"/>
        <v>13279</v>
      </c>
      <c r="E4" s="3">
        <f t="shared" ca="1" si="1"/>
        <v>22037</v>
      </c>
      <c r="F4" s="5" t="s">
        <v>48</v>
      </c>
      <c r="G4" s="5" t="s">
        <v>50</v>
      </c>
      <c r="I4" s="1" t="s">
        <v>53</v>
      </c>
      <c r="J4" s="1">
        <v>20</v>
      </c>
    </row>
    <row r="5" spans="1:16" ht="13.8" thickBot="1" x14ac:dyDescent="0.3">
      <c r="A5" s="2" t="s">
        <v>4</v>
      </c>
      <c r="B5" s="3">
        <v>2447</v>
      </c>
      <c r="C5" s="3">
        <f t="shared" ca="1" si="1"/>
        <v>24295</v>
      </c>
      <c r="D5" s="3">
        <f t="shared" ca="1" si="1"/>
        <v>9248</v>
      </c>
      <c r="E5" s="3">
        <f t="shared" ca="1" si="1"/>
        <v>20307</v>
      </c>
      <c r="F5" s="5" t="s">
        <v>49</v>
      </c>
      <c r="G5" s="5" t="s">
        <v>51</v>
      </c>
    </row>
    <row r="6" spans="1:16" ht="13.8" thickBot="1" x14ac:dyDescent="0.3">
      <c r="A6" s="2" t="s">
        <v>5</v>
      </c>
      <c r="B6" s="3">
        <v>1491</v>
      </c>
      <c r="C6" s="3">
        <f t="shared" ca="1" si="1"/>
        <v>12186</v>
      </c>
      <c r="D6" s="3">
        <f t="shared" ca="1" si="1"/>
        <v>18470</v>
      </c>
      <c r="E6" s="3">
        <f t="shared" ca="1" si="1"/>
        <v>12622</v>
      </c>
    </row>
    <row r="7" spans="1:16" ht="13.8" thickBot="1" x14ac:dyDescent="0.3">
      <c r="A7" s="2" t="s">
        <v>6</v>
      </c>
      <c r="B7" s="3">
        <v>94763</v>
      </c>
      <c r="C7" s="3">
        <f t="shared" ca="1" si="1"/>
        <v>17771</v>
      </c>
      <c r="D7" s="3">
        <f t="shared" ca="1" si="1"/>
        <v>19765</v>
      </c>
      <c r="E7" s="3">
        <f t="shared" ca="1" si="1"/>
        <v>5452</v>
      </c>
    </row>
    <row r="8" spans="1:16" ht="13.8" thickBot="1" x14ac:dyDescent="0.3">
      <c r="A8" s="2" t="s">
        <v>7</v>
      </c>
      <c r="B8" s="3">
        <v>4107</v>
      </c>
      <c r="C8" s="3">
        <f t="shared" ca="1" si="1"/>
        <v>6627</v>
      </c>
      <c r="D8" s="3">
        <f t="shared" ca="1" si="1"/>
        <v>24770</v>
      </c>
      <c r="E8" s="3">
        <f t="shared" ca="1" si="1"/>
        <v>4991</v>
      </c>
      <c r="F8" s="22" t="s">
        <v>65</v>
      </c>
      <c r="G8" s="22"/>
    </row>
    <row r="9" spans="1:16" ht="13.8" thickBot="1" x14ac:dyDescent="0.3">
      <c r="A9" s="2" t="s">
        <v>8</v>
      </c>
      <c r="B9" s="3">
        <v>39665</v>
      </c>
      <c r="C9" s="3">
        <f t="shared" ca="1" si="1"/>
        <v>14769</v>
      </c>
      <c r="D9" s="3">
        <f t="shared" ca="1" si="1"/>
        <v>24807</v>
      </c>
      <c r="E9" s="3">
        <f t="shared" ca="1" si="1"/>
        <v>20196</v>
      </c>
      <c r="F9" s="1" t="s">
        <v>54</v>
      </c>
      <c r="G9" s="1">
        <v>52</v>
      </c>
      <c r="I9" s="22" t="s">
        <v>56</v>
      </c>
      <c r="J9" s="22"/>
      <c r="K9" s="22"/>
    </row>
    <row r="10" spans="1:16" ht="15.6" customHeight="1" thickBot="1" x14ac:dyDescent="0.3">
      <c r="A10" s="2" t="s">
        <v>9</v>
      </c>
      <c r="B10" s="4">
        <v>889</v>
      </c>
      <c r="C10" s="3">
        <f t="shared" ca="1" si="1"/>
        <v>24696</v>
      </c>
      <c r="D10" s="3">
        <f t="shared" ca="1" si="1"/>
        <v>23394</v>
      </c>
      <c r="E10" s="3">
        <f t="shared" ca="1" si="1"/>
        <v>17869</v>
      </c>
      <c r="F10" s="1" t="s">
        <v>55</v>
      </c>
      <c r="G10" s="1">
        <v>48</v>
      </c>
      <c r="J10" s="6">
        <v>66284</v>
      </c>
    </row>
    <row r="11" spans="1:16" ht="13.8" thickBot="1" x14ac:dyDescent="0.3">
      <c r="A11" s="2" t="s">
        <v>10</v>
      </c>
      <c r="B11" s="3">
        <v>75514</v>
      </c>
      <c r="C11" s="3">
        <f t="shared" ca="1" si="1"/>
        <v>10596</v>
      </c>
      <c r="D11" s="3">
        <f t="shared" ca="1" si="1"/>
        <v>14168</v>
      </c>
      <c r="E11" s="3">
        <f t="shared" ca="1" si="1"/>
        <v>6165</v>
      </c>
      <c r="I11" s="21" t="s">
        <v>57</v>
      </c>
      <c r="J11" s="21"/>
      <c r="K11" s="21"/>
    </row>
    <row r="12" spans="1:16" ht="13.8" thickBot="1" x14ac:dyDescent="0.3">
      <c r="A12" s="2" t="s">
        <v>11</v>
      </c>
      <c r="B12" s="3">
        <v>9272</v>
      </c>
      <c r="C12" s="3">
        <f t="shared" ca="1" si="1"/>
        <v>18015</v>
      </c>
      <c r="D12" s="3">
        <f t="shared" ca="1" si="1"/>
        <v>7358</v>
      </c>
      <c r="E12" s="3">
        <f t="shared" ca="1" si="1"/>
        <v>13738</v>
      </c>
      <c r="J12" s="6">
        <v>59218</v>
      </c>
    </row>
    <row r="13" spans="1:16" ht="13.8" thickBot="1" x14ac:dyDescent="0.3">
      <c r="A13" s="2" t="s">
        <v>12</v>
      </c>
      <c r="B13" s="4" t="s">
        <v>13</v>
      </c>
      <c r="C13" s="3">
        <f t="shared" ca="1" si="1"/>
        <v>17398</v>
      </c>
      <c r="D13" s="3">
        <f t="shared" ca="1" si="1"/>
        <v>11018</v>
      </c>
      <c r="E13" s="3">
        <f t="shared" ca="1" si="1"/>
        <v>12748</v>
      </c>
      <c r="I13" s="21" t="s">
        <v>58</v>
      </c>
      <c r="J13" s="21"/>
      <c r="K13" s="21"/>
    </row>
    <row r="14" spans="1:16" ht="13.8" thickBot="1" x14ac:dyDescent="0.3">
      <c r="A14" s="2" t="s">
        <v>14</v>
      </c>
      <c r="B14" s="3">
        <v>47345</v>
      </c>
      <c r="C14" s="3">
        <f t="shared" ca="1" si="1"/>
        <v>10846</v>
      </c>
      <c r="D14" s="3">
        <f t="shared" ca="1" si="1"/>
        <v>14629</v>
      </c>
      <c r="E14" s="3">
        <f t="shared" ca="1" si="1"/>
        <v>24754</v>
      </c>
      <c r="F14" s="1" t="s">
        <v>70</v>
      </c>
      <c r="G14" s="1">
        <f>'Chart Data'!B2</f>
        <v>22</v>
      </c>
      <c r="J14" s="6">
        <v>7066</v>
      </c>
    </row>
    <row r="15" spans="1:16" ht="13.8" thickBot="1" x14ac:dyDescent="0.3">
      <c r="A15" s="2" t="s">
        <v>15</v>
      </c>
      <c r="B15" s="3">
        <v>33282</v>
      </c>
      <c r="C15" s="3">
        <f t="shared" ca="1" si="1"/>
        <v>12298</v>
      </c>
      <c r="D15" s="3">
        <f t="shared" ca="1" si="1"/>
        <v>12065</v>
      </c>
      <c r="E15" s="3">
        <f t="shared" ca="1" si="1"/>
        <v>4936</v>
      </c>
    </row>
    <row r="16" spans="1:16" ht="14.4" customHeight="1" thickBot="1" x14ac:dyDescent="0.35">
      <c r="A16" s="2" t="s">
        <v>16</v>
      </c>
      <c r="B16" s="3">
        <v>43303</v>
      </c>
      <c r="C16" s="3">
        <f t="shared" ca="1" si="1"/>
        <v>5540</v>
      </c>
      <c r="D16" s="3">
        <f t="shared" ca="1" si="1"/>
        <v>23986</v>
      </c>
      <c r="E16" s="3">
        <f t="shared" ca="1" si="1"/>
        <v>16512</v>
      </c>
      <c r="F16" s="28" t="s">
        <v>66</v>
      </c>
      <c r="G16" s="28"/>
      <c r="H16" s="28"/>
      <c r="I16" s="28"/>
      <c r="J16" s="28"/>
      <c r="L16" s="28" t="s">
        <v>63</v>
      </c>
      <c r="M16" s="28"/>
      <c r="N16" s="28"/>
      <c r="O16" s="28"/>
      <c r="P16" s="28"/>
    </row>
    <row r="17" spans="1:16" ht="13.8" thickBot="1" x14ac:dyDescent="0.3">
      <c r="A17" s="2" t="s">
        <v>17</v>
      </c>
      <c r="B17" s="3">
        <v>35890</v>
      </c>
      <c r="C17" s="3">
        <f t="shared" ca="1" si="1"/>
        <v>20485</v>
      </c>
      <c r="D17" s="3">
        <f t="shared" ca="1" si="1"/>
        <v>22965</v>
      </c>
      <c r="E17" s="3">
        <f t="shared" ca="1" si="1"/>
        <v>23009</v>
      </c>
      <c r="F17" s="1" t="s">
        <v>64</v>
      </c>
      <c r="G17" s="24">
        <v>44297</v>
      </c>
      <c r="H17" s="24">
        <v>44298</v>
      </c>
      <c r="I17" s="23">
        <v>44299</v>
      </c>
      <c r="J17" s="23">
        <v>44300</v>
      </c>
      <c r="L17" s="1" t="s">
        <v>64</v>
      </c>
      <c r="M17" s="24">
        <v>44297</v>
      </c>
      <c r="N17" s="24">
        <v>44298</v>
      </c>
      <c r="O17" s="23">
        <v>44299</v>
      </c>
      <c r="P17" s="23">
        <v>44300</v>
      </c>
    </row>
    <row r="18" spans="1:16" ht="13.8" thickBot="1" x14ac:dyDescent="0.3">
      <c r="A18" s="2" t="s">
        <v>18</v>
      </c>
      <c r="B18" s="4" t="s">
        <v>19</v>
      </c>
      <c r="C18" s="3">
        <f t="shared" ca="1" si="1"/>
        <v>11939</v>
      </c>
      <c r="D18" s="3">
        <f t="shared" ca="1" si="1"/>
        <v>6701</v>
      </c>
      <c r="E18" s="3">
        <f t="shared" ca="1" si="1"/>
        <v>13751</v>
      </c>
      <c r="F18" s="1" t="s">
        <v>54</v>
      </c>
      <c r="G18" s="1">
        <f>ROUND(0.52*(INDEX(B3:B37,G14)),0)</f>
        <v>1264</v>
      </c>
      <c r="H18" s="1">
        <f ca="1">ROUND(0.52*(INDEX(C3:C37,G14)),0)</f>
        <v>6132</v>
      </c>
      <c r="I18" s="1">
        <f ca="1">ROUND(0.52*(INDEX(D3:D37,G14)),0)</f>
        <v>5069</v>
      </c>
      <c r="J18" s="1">
        <f ca="1">ROUND(0.52*(INDEX(E3:E37,G14)),0)</f>
        <v>5449</v>
      </c>
      <c r="L18" s="1" t="s">
        <v>54</v>
      </c>
      <c r="M18" s="1">
        <f>100*G18/G20</f>
        <v>51.995063759769643</v>
      </c>
      <c r="N18" s="1">
        <f t="shared" ref="N18:P18" ca="1" si="2">100*H18/H20</f>
        <v>51.996947341643349</v>
      </c>
      <c r="O18" s="1">
        <f t="shared" ca="1" si="2"/>
        <v>51.995076418094165</v>
      </c>
      <c r="P18" s="1">
        <f t="shared" ca="1" si="2"/>
        <v>51.999236568374847</v>
      </c>
    </row>
    <row r="19" spans="1:16" ht="13.8" thickBot="1" x14ac:dyDescent="0.3">
      <c r="A19" s="2" t="s">
        <v>20</v>
      </c>
      <c r="B19" s="4" t="s">
        <v>21</v>
      </c>
      <c r="C19" s="3">
        <f t="shared" ca="1" si="1"/>
        <v>9537</v>
      </c>
      <c r="D19" s="3">
        <f t="shared" ca="1" si="1"/>
        <v>20985</v>
      </c>
      <c r="E19" s="3">
        <f t="shared" ca="1" si="1"/>
        <v>9682</v>
      </c>
      <c r="F19" s="1" t="s">
        <v>55</v>
      </c>
      <c r="G19" s="6">
        <f>(INDEX(B3:B37,G14,1)-G18)</f>
        <v>1167</v>
      </c>
      <c r="H19" s="6">
        <f ca="1">(INDEX(C3:C37,G14,1)-H18)</f>
        <v>5661</v>
      </c>
      <c r="I19" s="6">
        <f ca="1">(INDEX(D3:D37,G14,1)-I18)</f>
        <v>4680</v>
      </c>
      <c r="J19" s="6">
        <f ca="1">(INDEX(E3:E37,G14,1)-J18)</f>
        <v>5030</v>
      </c>
      <c r="L19" s="1" t="s">
        <v>55</v>
      </c>
      <c r="M19" s="1">
        <f>G19*100/G20</f>
        <v>48.004936240230357</v>
      </c>
      <c r="N19" s="1">
        <f t="shared" ref="N19:P19" ca="1" si="3">H19*100/H20</f>
        <v>48.003052658356651</v>
      </c>
      <c r="O19" s="1">
        <f t="shared" ca="1" si="3"/>
        <v>48.004923581905835</v>
      </c>
      <c r="P19" s="1">
        <f t="shared" ca="1" si="3"/>
        <v>48.000763431625153</v>
      </c>
    </row>
    <row r="20" spans="1:16" ht="13.8" thickBot="1" x14ac:dyDescent="0.3">
      <c r="A20" s="2" t="s">
        <v>22</v>
      </c>
      <c r="B20" s="4">
        <v>570</v>
      </c>
      <c r="C20" s="3">
        <f t="shared" ca="1" si="1"/>
        <v>23710</v>
      </c>
      <c r="D20" s="3">
        <f t="shared" ca="1" si="1"/>
        <v>18576</v>
      </c>
      <c r="E20" s="3">
        <f t="shared" ca="1" si="1"/>
        <v>9423</v>
      </c>
      <c r="F20" s="1" t="s">
        <v>1</v>
      </c>
      <c r="G20" s="1">
        <f>G18+G19</f>
        <v>2431</v>
      </c>
      <c r="H20" s="1">
        <f t="shared" ref="H20:J20" ca="1" si="4">H18+H19</f>
        <v>11793</v>
      </c>
      <c r="I20" s="1">
        <f t="shared" ca="1" si="4"/>
        <v>9749</v>
      </c>
      <c r="J20" s="1">
        <f t="shared" ca="1" si="4"/>
        <v>10479</v>
      </c>
      <c r="L20" s="1" t="s">
        <v>48</v>
      </c>
      <c r="M20" s="1">
        <f>G21*100/G23</f>
        <v>87.001234060057584</v>
      </c>
      <c r="N20" s="1">
        <f t="shared" ref="N20:P20" ca="1" si="5">H21*100/H23</f>
        <v>87.000763164589159</v>
      </c>
      <c r="O20" s="1">
        <f t="shared" ca="1" si="5"/>
        <v>87.003795261052417</v>
      </c>
      <c r="P20" s="1">
        <f t="shared" ca="1" si="5"/>
        <v>87.0025765817349</v>
      </c>
    </row>
    <row r="21" spans="1:16" ht="13.8" thickBot="1" x14ac:dyDescent="0.3">
      <c r="A21" s="2" t="s">
        <v>23</v>
      </c>
      <c r="B21" s="4">
        <v>636</v>
      </c>
      <c r="C21" s="3">
        <f t="shared" ca="1" si="1"/>
        <v>20510</v>
      </c>
      <c r="D21" s="3">
        <f t="shared" ca="1" si="1"/>
        <v>7471</v>
      </c>
      <c r="E21" s="3">
        <f t="shared" ca="1" si="1"/>
        <v>23330</v>
      </c>
      <c r="F21" s="1" t="s">
        <v>48</v>
      </c>
      <c r="G21" s="1">
        <f>ROUND((INDEX(B3:B37,G14,1))*0.87,0)</f>
        <v>2115</v>
      </c>
      <c r="H21" s="1">
        <f ca="1">ROUND((INDEX(C3:C37,G14,1))*0.87,0)</f>
        <v>10260</v>
      </c>
      <c r="I21" s="1">
        <f ca="1">ROUND((INDEX(D3:D37,G14,1))*0.87,0)</f>
        <v>8482</v>
      </c>
      <c r="J21" s="1">
        <f ca="1">ROUND((INDEX(E3:E37,G14,1))*0.87,0)</f>
        <v>9117</v>
      </c>
      <c r="L21" s="1" t="s">
        <v>50</v>
      </c>
      <c r="M21" s="1">
        <f>100-M20</f>
        <v>12.998765939942416</v>
      </c>
      <c r="N21" s="1">
        <f t="shared" ref="N21:P21" ca="1" si="6">100-N20</f>
        <v>12.999236835410841</v>
      </c>
      <c r="O21" s="1">
        <f t="shared" ca="1" si="6"/>
        <v>12.996204738947583</v>
      </c>
      <c r="P21" s="1">
        <f t="shared" ca="1" si="6"/>
        <v>12.9974234182651</v>
      </c>
    </row>
    <row r="22" spans="1:16" ht="13.8" thickBot="1" x14ac:dyDescent="0.3">
      <c r="A22" s="2" t="s">
        <v>24</v>
      </c>
      <c r="B22" s="4" t="s">
        <v>25</v>
      </c>
      <c r="C22" s="3">
        <f t="shared" ca="1" si="1"/>
        <v>10838</v>
      </c>
      <c r="D22" s="3">
        <f t="shared" ca="1" si="1"/>
        <v>18165</v>
      </c>
      <c r="E22" s="3">
        <f t="shared" ca="1" si="1"/>
        <v>23592</v>
      </c>
      <c r="F22" s="1" t="s">
        <v>50</v>
      </c>
      <c r="G22" s="1">
        <f>G23-G21</f>
        <v>316</v>
      </c>
      <c r="H22" s="1">
        <f t="shared" ref="H22:J22" ca="1" si="7">H23-H21</f>
        <v>1533</v>
      </c>
      <c r="I22" s="1">
        <f t="shared" ca="1" si="7"/>
        <v>1267</v>
      </c>
      <c r="J22" s="1">
        <f t="shared" ca="1" si="7"/>
        <v>1362</v>
      </c>
      <c r="L22" s="1" t="s">
        <v>61</v>
      </c>
      <c r="M22" s="1">
        <f>G24*100/G23</f>
        <v>89.016865487453728</v>
      </c>
      <c r="N22" s="1">
        <f t="shared" ref="N22:P22" ca="1" si="8">H24*100/H23</f>
        <v>89.001950309505645</v>
      </c>
      <c r="O22" s="1">
        <f t="shared" ca="1" si="8"/>
        <v>89.004000410298488</v>
      </c>
      <c r="P22" s="1">
        <f t="shared" ca="1" si="8"/>
        <v>88.99704170245252</v>
      </c>
    </row>
    <row r="23" spans="1:16" ht="13.8" thickBot="1" x14ac:dyDescent="0.3">
      <c r="A23" s="2" t="s">
        <v>26</v>
      </c>
      <c r="B23" s="1">
        <v>357552</v>
      </c>
      <c r="C23" s="1">
        <v>5602</v>
      </c>
      <c r="D23" s="1">
        <v>15964</v>
      </c>
      <c r="E23" s="1">
        <v>17866</v>
      </c>
      <c r="F23" s="1" t="s">
        <v>60</v>
      </c>
      <c r="G23" s="1">
        <f>G20</f>
        <v>2431</v>
      </c>
      <c r="H23" s="1">
        <f t="shared" ref="H23:J23" ca="1" si="9">H20</f>
        <v>11793</v>
      </c>
      <c r="I23" s="1">
        <f t="shared" ca="1" si="9"/>
        <v>9749</v>
      </c>
      <c r="J23" s="1">
        <f t="shared" ca="1" si="9"/>
        <v>10479</v>
      </c>
      <c r="L23" s="1" t="s">
        <v>53</v>
      </c>
      <c r="M23" s="1">
        <f>100-M22</f>
        <v>10.983134512546272</v>
      </c>
      <c r="N23" s="1">
        <f t="shared" ref="N23:P23" ca="1" si="10">100-N22</f>
        <v>10.998049690494355</v>
      </c>
      <c r="O23" s="1">
        <f t="shared" ca="1" si="10"/>
        <v>10.995999589701512</v>
      </c>
      <c r="P23" s="1">
        <f t="shared" ca="1" si="10"/>
        <v>11.00295829754748</v>
      </c>
    </row>
    <row r="24" spans="1:16" ht="13.8" thickBot="1" x14ac:dyDescent="0.3">
      <c r="A24" s="2" t="s">
        <v>27</v>
      </c>
      <c r="B24" s="3">
        <v>2431</v>
      </c>
      <c r="C24" s="3">
        <f t="shared" ca="1" si="1"/>
        <v>11793</v>
      </c>
      <c r="D24" s="3">
        <f t="shared" ca="1" si="1"/>
        <v>9749</v>
      </c>
      <c r="E24" s="3">
        <f t="shared" ca="1" si="1"/>
        <v>10479</v>
      </c>
      <c r="F24" s="1" t="s">
        <v>61</v>
      </c>
      <c r="G24" s="1">
        <f>ROUND((INDEX(B3:B37,G14,1))*0.89,0)</f>
        <v>2164</v>
      </c>
      <c r="H24" s="1">
        <f ca="1">ROUND((INDEX(C3:C37,G14,1))*0.89,0)</f>
        <v>10496</v>
      </c>
      <c r="I24" s="1">
        <f ca="1">ROUND((INDEX(D3:D37,G14,1))*0.89,0)</f>
        <v>8677</v>
      </c>
      <c r="J24" s="1">
        <f ca="1">ROUND((INDEX(E3:E37,G14,1))*0.89,0)</f>
        <v>9326</v>
      </c>
      <c r="L24" s="1" t="s">
        <v>62</v>
      </c>
      <c r="M24" s="1">
        <f>G26*100/G23</f>
        <v>89.016865487453728</v>
      </c>
      <c r="N24" s="1">
        <f t="shared" ref="N24:P24" ca="1" si="11">H26*100/H23</f>
        <v>89.001950309505645</v>
      </c>
      <c r="O24" s="1">
        <f t="shared" ca="1" si="11"/>
        <v>89.004000410298488</v>
      </c>
      <c r="P24" s="1">
        <f t="shared" ca="1" si="11"/>
        <v>88.99704170245252</v>
      </c>
    </row>
    <row r="25" spans="1:16" ht="13.8" thickBot="1" x14ac:dyDescent="0.3">
      <c r="A25" s="2" t="s">
        <v>28</v>
      </c>
      <c r="B25" s="3">
        <v>4419</v>
      </c>
      <c r="C25" s="3">
        <f t="shared" ca="1" si="1"/>
        <v>24672</v>
      </c>
      <c r="D25" s="3">
        <f t="shared" ca="1" si="1"/>
        <v>18014</v>
      </c>
      <c r="E25" s="3">
        <f t="shared" ca="1" si="1"/>
        <v>10999</v>
      </c>
      <c r="F25" s="1" t="s">
        <v>53</v>
      </c>
      <c r="G25" s="1">
        <f>G23-G24</f>
        <v>267</v>
      </c>
      <c r="H25" s="1">
        <f t="shared" ref="H25:J25" ca="1" si="12">H23-H24</f>
        <v>1297</v>
      </c>
      <c r="I25" s="1">
        <f t="shared" ca="1" si="12"/>
        <v>1072</v>
      </c>
      <c r="J25" s="1">
        <f t="shared" ca="1" si="12"/>
        <v>1153</v>
      </c>
      <c r="L25" s="1" t="s">
        <v>58</v>
      </c>
      <c r="M25" s="1">
        <f>100-M24</f>
        <v>10.983134512546272</v>
      </c>
      <c r="N25" s="1">
        <f t="shared" ref="N25:P25" ca="1" si="13">100-N24</f>
        <v>10.998049690494355</v>
      </c>
      <c r="O25" s="1">
        <f t="shared" ca="1" si="13"/>
        <v>10.995999589701512</v>
      </c>
      <c r="P25" s="1">
        <f t="shared" ca="1" si="13"/>
        <v>11.00295829754748</v>
      </c>
    </row>
    <row r="26" spans="1:16" ht="13.8" thickBot="1" x14ac:dyDescent="0.3">
      <c r="A26" s="2" t="s">
        <v>29</v>
      </c>
      <c r="B26" s="3">
        <v>10973</v>
      </c>
      <c r="C26" s="3">
        <f t="shared" ca="1" si="1"/>
        <v>6062</v>
      </c>
      <c r="D26" s="3">
        <f t="shared" ca="1" si="1"/>
        <v>10662</v>
      </c>
      <c r="E26" s="3">
        <f t="shared" ca="1" si="1"/>
        <v>20989</v>
      </c>
      <c r="F26" s="1" t="s">
        <v>62</v>
      </c>
      <c r="G26" s="1">
        <f>ROUND((INDEX(B3:B37,G14,1))*0.89,0)</f>
        <v>2164</v>
      </c>
      <c r="H26" s="1">
        <f ca="1">ROUND((INDEX(C3:C37,G14,1))*0.89,0)</f>
        <v>10496</v>
      </c>
      <c r="I26" s="1">
        <f ca="1">ROUND((INDEX(D3:D37,G14,1))*0.89,0)</f>
        <v>8677</v>
      </c>
      <c r="J26" s="1">
        <f ca="1">ROUND((INDEX(E3:E37,G14,1))*0.89,0)</f>
        <v>9326</v>
      </c>
    </row>
    <row r="27" spans="1:16" ht="13.8" thickBot="1" x14ac:dyDescent="0.3">
      <c r="A27" s="2" t="s">
        <v>30</v>
      </c>
      <c r="B27" s="3">
        <v>4533</v>
      </c>
      <c r="C27" s="3">
        <f t="shared" ca="1" si="1"/>
        <v>10384</v>
      </c>
      <c r="D27" s="3">
        <f t="shared" ca="1" si="1"/>
        <v>10417</v>
      </c>
      <c r="E27" s="3">
        <f t="shared" ca="1" si="1"/>
        <v>20499</v>
      </c>
      <c r="F27" s="1" t="s">
        <v>58</v>
      </c>
      <c r="G27" s="1">
        <f>G23-G26</f>
        <v>267</v>
      </c>
      <c r="H27" s="1">
        <f t="shared" ref="H27:J27" ca="1" si="14">H23-H26</f>
        <v>1297</v>
      </c>
      <c r="I27" s="1">
        <f t="shared" ca="1" si="14"/>
        <v>1072</v>
      </c>
      <c r="J27" s="1">
        <f t="shared" ca="1" si="14"/>
        <v>1153</v>
      </c>
    </row>
    <row r="28" spans="1:16" ht="13.8" thickBot="1" x14ac:dyDescent="0.3">
      <c r="A28" s="2" t="s">
        <v>31</v>
      </c>
      <c r="B28" s="4" t="s">
        <v>32</v>
      </c>
      <c r="C28" s="3">
        <f t="shared" ca="1" si="1"/>
        <v>8864</v>
      </c>
      <c r="D28" s="3">
        <f t="shared" ca="1" si="1"/>
        <v>18103</v>
      </c>
      <c r="E28" s="3">
        <f t="shared" ca="1" si="1"/>
        <v>12208</v>
      </c>
    </row>
    <row r="29" spans="1:16" ht="13.8" thickBot="1" x14ac:dyDescent="0.3">
      <c r="A29" s="2" t="s">
        <v>33</v>
      </c>
      <c r="B29" s="3">
        <v>9849</v>
      </c>
      <c r="C29" s="3">
        <f t="shared" ca="1" si="1"/>
        <v>20947</v>
      </c>
      <c r="D29" s="3">
        <f t="shared" ca="1" si="1"/>
        <v>18347</v>
      </c>
      <c r="E29" s="3">
        <f t="shared" ca="1" si="1"/>
        <v>11586</v>
      </c>
    </row>
    <row r="30" spans="1:16" ht="13.8" thickBot="1" x14ac:dyDescent="0.3">
      <c r="A30" s="2" t="s">
        <v>34</v>
      </c>
      <c r="B30" s="3">
        <v>79180</v>
      </c>
      <c r="C30" s="3">
        <f t="shared" ca="1" si="1"/>
        <v>5589</v>
      </c>
      <c r="D30" s="3">
        <f t="shared" ca="1" si="1"/>
        <v>10385</v>
      </c>
      <c r="E30" s="3">
        <f t="shared" ca="1" si="1"/>
        <v>6227</v>
      </c>
    </row>
    <row r="31" spans="1:16" ht="13.8" thickBot="1" x14ac:dyDescent="0.3">
      <c r="A31" s="2" t="s">
        <v>35</v>
      </c>
      <c r="B31" s="4" t="s">
        <v>36</v>
      </c>
      <c r="C31" s="3">
        <f t="shared" ca="1" si="1"/>
        <v>18111</v>
      </c>
      <c r="D31" s="3">
        <f t="shared" ca="1" si="1"/>
        <v>17346</v>
      </c>
      <c r="E31" s="3">
        <f t="shared" ca="1" si="1"/>
        <v>12600</v>
      </c>
    </row>
    <row r="32" spans="1:16" ht="13.8" thickBot="1" x14ac:dyDescent="0.3">
      <c r="A32" s="2" t="s">
        <v>37</v>
      </c>
      <c r="B32" s="3">
        <v>6291</v>
      </c>
      <c r="C32" s="3">
        <f t="shared" ca="1" si="1"/>
        <v>11410</v>
      </c>
      <c r="D32" s="3">
        <f t="shared" ca="1" si="1"/>
        <v>10538</v>
      </c>
      <c r="E32" s="3">
        <f t="shared" ca="1" si="1"/>
        <v>20089</v>
      </c>
    </row>
    <row r="33" spans="1:5" ht="13.8" thickBot="1" x14ac:dyDescent="0.3">
      <c r="A33" s="2" t="s">
        <v>38</v>
      </c>
      <c r="B33" s="4" t="s">
        <v>39</v>
      </c>
      <c r="C33" s="3">
        <f t="shared" ca="1" si="1"/>
        <v>11095</v>
      </c>
      <c r="D33" s="3">
        <f t="shared" ca="1" si="1"/>
        <v>18853</v>
      </c>
      <c r="E33" s="3">
        <f t="shared" ca="1" si="1"/>
        <v>13422</v>
      </c>
    </row>
    <row r="34" spans="1:5" ht="13.8" thickBot="1" x14ac:dyDescent="0.3">
      <c r="A34" s="2" t="s">
        <v>40</v>
      </c>
      <c r="B34" s="4" t="s">
        <v>41</v>
      </c>
      <c r="C34" s="3">
        <f t="shared" ca="1" si="1"/>
        <v>5265</v>
      </c>
      <c r="D34" s="3">
        <f t="shared" ca="1" si="1"/>
        <v>22989</v>
      </c>
      <c r="E34" s="3">
        <f t="shared" ca="1" si="1"/>
        <v>7832</v>
      </c>
    </row>
    <row r="35" spans="1:5" ht="13.8" thickBot="1" x14ac:dyDescent="0.3">
      <c r="A35" s="2" t="s">
        <v>42</v>
      </c>
      <c r="B35" s="4">
        <v>15</v>
      </c>
      <c r="C35" s="3">
        <f t="shared" ca="1" si="1"/>
        <v>18361</v>
      </c>
      <c r="D35" s="3">
        <f t="shared" ca="1" si="1"/>
        <v>9632</v>
      </c>
      <c r="E35" s="3">
        <f t="shared" ca="1" si="1"/>
        <v>20821</v>
      </c>
    </row>
    <row r="36" spans="1:5" ht="13.8" thickBot="1" x14ac:dyDescent="0.3">
      <c r="A36" s="2" t="s">
        <v>43</v>
      </c>
      <c r="B36" s="4" t="s">
        <v>44</v>
      </c>
      <c r="C36" s="3">
        <f t="shared" ca="1" si="1"/>
        <v>9752</v>
      </c>
      <c r="D36" s="3">
        <f t="shared" ca="1" si="1"/>
        <v>7437</v>
      </c>
      <c r="E36" s="3">
        <f t="shared" ca="1" si="1"/>
        <v>11802</v>
      </c>
    </row>
    <row r="37" spans="1:5" ht="18" customHeight="1" x14ac:dyDescent="0.25">
      <c r="A37" s="2" t="s">
        <v>45</v>
      </c>
      <c r="B37" s="3">
        <v>31959</v>
      </c>
      <c r="C37" s="3">
        <f t="shared" ca="1" si="1"/>
        <v>6766</v>
      </c>
      <c r="D37" s="3">
        <f t="shared" ca="1" si="1"/>
        <v>22910</v>
      </c>
      <c r="E37" s="3">
        <f t="shared" ca="1" si="1"/>
        <v>20011</v>
      </c>
    </row>
    <row r="38" spans="1:5" ht="14.4" x14ac:dyDescent="0.3">
      <c r="A38" s="29" t="s">
        <v>67</v>
      </c>
      <c r="B38" s="6">
        <f>SUM(B3:B37)</f>
        <v>931136</v>
      </c>
      <c r="C38" s="6">
        <f t="shared" ref="C38:E38" ca="1" si="15">SUM(C3:C37)</f>
        <v>477823</v>
      </c>
      <c r="D38" s="6">
        <f t="shared" ca="1" si="15"/>
        <v>552578</v>
      </c>
      <c r="E38" s="6">
        <f t="shared" ca="1" si="15"/>
        <v>507035</v>
      </c>
    </row>
  </sheetData>
  <mergeCells count="10">
    <mergeCell ref="F16:J16"/>
    <mergeCell ref="L16:P16"/>
    <mergeCell ref="A1:E1"/>
    <mergeCell ref="I13:K13"/>
    <mergeCell ref="F8:G8"/>
    <mergeCell ref="F2:G2"/>
    <mergeCell ref="F3:G3"/>
    <mergeCell ref="I2:J2"/>
    <mergeCell ref="I9:K9"/>
    <mergeCell ref="I11:K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655D1-5A59-49D0-A6F2-B1F4049F2DF3}">
  <sheetPr>
    <tabColor rgb="FF7030A0"/>
  </sheetPr>
  <dimension ref="A1:H23"/>
  <sheetViews>
    <sheetView workbookViewId="0">
      <selection activeCell="I2" sqref="I2"/>
    </sheetView>
  </sheetViews>
  <sheetFormatPr defaultRowHeight="14.4" x14ac:dyDescent="0.3"/>
  <cols>
    <col min="1" max="1" width="10.109375" bestFit="1" customWidth="1"/>
    <col min="4" max="4" width="11.44140625" bestFit="1" customWidth="1"/>
    <col min="5" max="5" width="14.109375" customWidth="1"/>
    <col min="6" max="6" width="11.33203125" customWidth="1"/>
    <col min="7" max="7" width="13.21875" customWidth="1"/>
    <col min="8" max="8" width="13.44140625" customWidth="1"/>
  </cols>
  <sheetData>
    <row r="1" spans="1:8" ht="15" thickBot="1" x14ac:dyDescent="0.35"/>
    <row r="2" spans="1:8" ht="27.6" thickBot="1" x14ac:dyDescent="0.35">
      <c r="A2" t="s">
        <v>69</v>
      </c>
      <c r="B2">
        <v>22</v>
      </c>
      <c r="D2" s="25" t="str">
        <f>INDEX('Vaccination Database'!A3:A37,B2)</f>
        <v>Manipur</v>
      </c>
      <c r="E2" s="24" t="s">
        <v>71</v>
      </c>
      <c r="F2" s="24" t="s">
        <v>72</v>
      </c>
      <c r="G2" s="32" t="s">
        <v>73</v>
      </c>
      <c r="H2" s="32" t="s">
        <v>74</v>
      </c>
    </row>
    <row r="3" spans="1:8" x14ac:dyDescent="0.3">
      <c r="D3" t="s">
        <v>68</v>
      </c>
      <c r="E3">
        <f>INDEX('Vaccination Database'!B3:B37,B2)</f>
        <v>2431</v>
      </c>
      <c r="F3">
        <f ca="1">INDEX('Vaccination Database'!C3:C37,B2)</f>
        <v>11793</v>
      </c>
      <c r="G3">
        <f ca="1">INDEX('Vaccination Database'!D3:D37,B2)</f>
        <v>9749</v>
      </c>
      <c r="H3">
        <f ca="1">INDEX('Vaccination Database'!E3:E37,B2)</f>
        <v>10479</v>
      </c>
    </row>
    <row r="4" spans="1:8" x14ac:dyDescent="0.3">
      <c r="D4" t="s">
        <v>54</v>
      </c>
      <c r="E4">
        <f>'Vaccination Database'!G18</f>
        <v>1264</v>
      </c>
      <c r="F4">
        <f ca="1">'Vaccination Database'!H18</f>
        <v>6132</v>
      </c>
      <c r="G4">
        <f ca="1">'Vaccination Database'!I18</f>
        <v>5069</v>
      </c>
      <c r="H4">
        <f ca="1">'Vaccination Database'!J18</f>
        <v>5449</v>
      </c>
    </row>
    <row r="5" spans="1:8" x14ac:dyDescent="0.3">
      <c r="D5" t="s">
        <v>55</v>
      </c>
      <c r="E5">
        <f>'Vaccination Database'!G19</f>
        <v>1167</v>
      </c>
      <c r="F5">
        <f ca="1">'Vaccination Database'!H19</f>
        <v>5661</v>
      </c>
      <c r="G5">
        <f ca="1">'Vaccination Database'!I19</f>
        <v>4680</v>
      </c>
      <c r="H5">
        <f ca="1">'Vaccination Database'!J19</f>
        <v>5030</v>
      </c>
    </row>
    <row r="6" spans="1:8" x14ac:dyDescent="0.3">
      <c r="D6" t="s">
        <v>48</v>
      </c>
      <c r="E6">
        <f>'Vaccination Database'!G20</f>
        <v>2431</v>
      </c>
      <c r="F6">
        <f ca="1">'Vaccination Database'!H20</f>
        <v>11793</v>
      </c>
      <c r="G6">
        <f ca="1">'Vaccination Database'!I20</f>
        <v>9749</v>
      </c>
      <c r="H6">
        <f ca="1">'Vaccination Database'!J20</f>
        <v>10479</v>
      </c>
    </row>
    <row r="7" spans="1:8" x14ac:dyDescent="0.3">
      <c r="D7" t="s">
        <v>50</v>
      </c>
      <c r="E7">
        <f>'Vaccination Database'!G21</f>
        <v>2115</v>
      </c>
      <c r="F7">
        <f ca="1">'Vaccination Database'!H21</f>
        <v>10260</v>
      </c>
      <c r="G7">
        <f ca="1">'Vaccination Database'!I21</f>
        <v>8482</v>
      </c>
      <c r="H7">
        <f ca="1">'Vaccination Database'!J21</f>
        <v>9117</v>
      </c>
    </row>
    <row r="8" spans="1:8" x14ac:dyDescent="0.3">
      <c r="D8" t="s">
        <v>52</v>
      </c>
      <c r="E8">
        <f>'Vaccination Database'!G22</f>
        <v>316</v>
      </c>
      <c r="F8">
        <f ca="1">'Vaccination Database'!H22</f>
        <v>1533</v>
      </c>
      <c r="G8">
        <f ca="1">'Vaccination Database'!I22</f>
        <v>1267</v>
      </c>
      <c r="H8">
        <f ca="1">'Vaccination Database'!J22</f>
        <v>1362</v>
      </c>
    </row>
    <row r="9" spans="1:8" x14ac:dyDescent="0.3">
      <c r="D9" t="s">
        <v>53</v>
      </c>
      <c r="E9">
        <f>'Vaccination Database'!G23</f>
        <v>2431</v>
      </c>
      <c r="F9">
        <f ca="1">'Vaccination Database'!H23</f>
        <v>11793</v>
      </c>
      <c r="G9">
        <f ca="1">'Vaccination Database'!I23</f>
        <v>9749</v>
      </c>
      <c r="H9">
        <f ca="1">'Vaccination Database'!J23</f>
        <v>10479</v>
      </c>
    </row>
    <row r="10" spans="1:8" x14ac:dyDescent="0.3">
      <c r="D10" t="s">
        <v>62</v>
      </c>
      <c r="E10">
        <f>'Vaccination Database'!G24</f>
        <v>2164</v>
      </c>
      <c r="F10">
        <f ca="1">'Vaccination Database'!H24</f>
        <v>10496</v>
      </c>
      <c r="G10">
        <f ca="1">'Vaccination Database'!I24</f>
        <v>8677</v>
      </c>
      <c r="H10">
        <f ca="1">'Vaccination Database'!J24</f>
        <v>9326</v>
      </c>
    </row>
    <row r="11" spans="1:8" x14ac:dyDescent="0.3">
      <c r="D11" t="s">
        <v>58</v>
      </c>
      <c r="E11">
        <f>'Vaccination Database'!G25</f>
        <v>267</v>
      </c>
      <c r="F11">
        <f ca="1">'Vaccination Database'!H25</f>
        <v>1297</v>
      </c>
      <c r="G11">
        <f ca="1">'Vaccination Database'!I25</f>
        <v>1072</v>
      </c>
      <c r="H11">
        <f ca="1">'Vaccination Database'!J25</f>
        <v>1153</v>
      </c>
    </row>
    <row r="14" spans="1:8" ht="18" thickBot="1" x14ac:dyDescent="0.35">
      <c r="D14" s="28" t="s">
        <v>63</v>
      </c>
      <c r="E14" s="28"/>
      <c r="F14" s="28"/>
      <c r="G14" s="28"/>
      <c r="H14" s="28"/>
    </row>
    <row r="15" spans="1:8" ht="15" thickBot="1" x14ac:dyDescent="0.35">
      <c r="D15" s="1" t="s">
        <v>64</v>
      </c>
      <c r="E15" s="24">
        <v>44297</v>
      </c>
      <c r="F15" s="24">
        <v>44298</v>
      </c>
      <c r="G15" s="23">
        <v>44299</v>
      </c>
      <c r="H15" s="23">
        <v>44300</v>
      </c>
    </row>
    <row r="16" spans="1:8" x14ac:dyDescent="0.3">
      <c r="D16" s="1" t="s">
        <v>54</v>
      </c>
      <c r="E16" s="1">
        <f>'Vaccination Database'!M18</f>
        <v>51.995063759769643</v>
      </c>
      <c r="F16" s="1">
        <f ca="1">'Vaccination Database'!N18</f>
        <v>51.996947341643349</v>
      </c>
      <c r="G16" s="1">
        <f ca="1">'Vaccination Database'!O18</f>
        <v>51.995076418094165</v>
      </c>
      <c r="H16" s="1">
        <f ca="1">'Vaccination Database'!P18</f>
        <v>51.999236568374847</v>
      </c>
    </row>
    <row r="17" spans="4:8" x14ac:dyDescent="0.3">
      <c r="D17" s="1" t="s">
        <v>55</v>
      </c>
      <c r="E17" s="1">
        <f>'Vaccination Database'!M19</f>
        <v>48.004936240230357</v>
      </c>
      <c r="F17" s="1">
        <f ca="1">'Vaccination Database'!N19</f>
        <v>48.003052658356651</v>
      </c>
      <c r="G17" s="1">
        <f ca="1">'Vaccination Database'!O19</f>
        <v>48.004923581905835</v>
      </c>
      <c r="H17" s="1">
        <f ca="1">'Vaccination Database'!P19</f>
        <v>48.000763431625153</v>
      </c>
    </row>
    <row r="18" spans="4:8" x14ac:dyDescent="0.3">
      <c r="D18" s="1" t="s">
        <v>48</v>
      </c>
      <c r="E18" s="1">
        <f>'Vaccination Database'!M20</f>
        <v>87.001234060057584</v>
      </c>
      <c r="F18" s="1">
        <f ca="1">'Vaccination Database'!N20</f>
        <v>87.000763164589159</v>
      </c>
      <c r="G18" s="1">
        <f ca="1">'Vaccination Database'!O20</f>
        <v>87.003795261052417</v>
      </c>
      <c r="H18" s="1">
        <f ca="1">'Vaccination Database'!P20</f>
        <v>87.0025765817349</v>
      </c>
    </row>
    <row r="19" spans="4:8" x14ac:dyDescent="0.3">
      <c r="D19" s="1" t="s">
        <v>50</v>
      </c>
      <c r="E19" s="1">
        <f>'Vaccination Database'!M21</f>
        <v>12.998765939942416</v>
      </c>
      <c r="F19" s="1">
        <f ca="1">'Vaccination Database'!N21</f>
        <v>12.999236835410841</v>
      </c>
      <c r="G19" s="1">
        <f ca="1">'Vaccination Database'!O21</f>
        <v>12.996204738947583</v>
      </c>
      <c r="H19" s="1">
        <f ca="1">'Vaccination Database'!P21</f>
        <v>12.9974234182651</v>
      </c>
    </row>
    <row r="20" spans="4:8" x14ac:dyDescent="0.3">
      <c r="D20" s="1" t="s">
        <v>52</v>
      </c>
      <c r="E20" s="1">
        <f>'Vaccination Database'!M22</f>
        <v>89.016865487453728</v>
      </c>
      <c r="F20" s="1">
        <f ca="1">'Vaccination Database'!N22</f>
        <v>89.001950309505645</v>
      </c>
      <c r="G20" s="1">
        <f ca="1">'Vaccination Database'!O22</f>
        <v>89.004000410298488</v>
      </c>
      <c r="H20" s="1">
        <f ca="1">'Vaccination Database'!P22</f>
        <v>88.99704170245252</v>
      </c>
    </row>
    <row r="21" spans="4:8" x14ac:dyDescent="0.3">
      <c r="D21" s="1" t="s">
        <v>53</v>
      </c>
      <c r="E21" s="1">
        <f>'Vaccination Database'!M23</f>
        <v>10.983134512546272</v>
      </c>
      <c r="F21" s="1">
        <f ca="1">'Vaccination Database'!N23</f>
        <v>10.998049690494355</v>
      </c>
      <c r="G21" s="1">
        <f ca="1">'Vaccination Database'!O23</f>
        <v>10.995999589701512</v>
      </c>
      <c r="H21" s="1">
        <f ca="1">'Vaccination Database'!P23</f>
        <v>11.00295829754748</v>
      </c>
    </row>
    <row r="22" spans="4:8" x14ac:dyDescent="0.3">
      <c r="D22" s="1" t="s">
        <v>62</v>
      </c>
      <c r="E22" s="1">
        <f>'Vaccination Database'!M24</f>
        <v>89.016865487453728</v>
      </c>
      <c r="F22" s="1">
        <f ca="1">'Vaccination Database'!N24</f>
        <v>89.001950309505645</v>
      </c>
      <c r="G22" s="1">
        <f ca="1">'Vaccination Database'!O24</f>
        <v>89.004000410298488</v>
      </c>
      <c r="H22" s="1">
        <f ca="1">'Vaccination Database'!P24</f>
        <v>88.99704170245252</v>
      </c>
    </row>
    <row r="23" spans="4:8" x14ac:dyDescent="0.3">
      <c r="D23" s="1" t="s">
        <v>58</v>
      </c>
      <c r="E23" s="1">
        <f>'Vaccination Database'!M25</f>
        <v>10.983134512546272</v>
      </c>
      <c r="F23" s="1">
        <f ca="1">'Vaccination Database'!N25</f>
        <v>10.998049690494355</v>
      </c>
      <c r="G23" s="1">
        <f ca="1">'Vaccination Database'!O25</f>
        <v>10.995999589701512</v>
      </c>
      <c r="H23" s="1">
        <f ca="1">'Vaccination Database'!P25</f>
        <v>11.00295829754748</v>
      </c>
    </row>
  </sheetData>
  <mergeCells count="1">
    <mergeCell ref="D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Vaccination Dashboard</vt:lpstr>
      <vt:lpstr>Vaccination Database</vt:lpstr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Shrikrushna Bhagwat</dc:creator>
  <cp:lastModifiedBy>Shrikrushna Bhagwat</cp:lastModifiedBy>
  <dcterms:created xsi:type="dcterms:W3CDTF">2021-04-15T18:07:29Z</dcterms:created>
  <dcterms:modified xsi:type="dcterms:W3CDTF">2021-04-16T07:59:15Z</dcterms:modified>
</cp:coreProperties>
</file>