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COVID-19-Vaccination-Dashboard\"/>
    </mc:Choice>
  </mc:AlternateContent>
  <xr:revisionPtr revIDLastSave="0" documentId="13_ncr:1_{B991AF2C-9CB2-4153-AF7F-1E0270B93913}" xr6:coauthVersionLast="46" xr6:coauthVersionMax="46" xr10:uidLastSave="{00000000-0000-0000-0000-000000000000}"/>
  <bookViews>
    <workbookView xWindow="-108" yWindow="-108" windowWidth="23256" windowHeight="12576" xr2:uid="{B8CCEA35-9A0D-450D-A9E6-33935960CE3D}"/>
  </bookViews>
  <sheets>
    <sheet name="Vaccination Dashboard" sheetId="1" r:id="rId1"/>
    <sheet name="Vaccination Database" sheetId="2" r:id="rId2"/>
    <sheet name="Temp" sheetId="4" r:id="rId3"/>
    <sheet name="Chart Data" sheetId="3" r:id="rId4"/>
  </sheets>
  <definedNames>
    <definedName name="_xlcn.WorksheetConnection_ChartDataJ4K51" hidden="1">'Chart Data'!$J$4:$K$5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hart Data!$J$4:$K$5"/>
        </x15:modelTables>
      </x15:dataModel>
    </ext>
  </extLst>
</workbook>
</file>

<file path=xl/calcChain.xml><?xml version="1.0" encoding="utf-8"?>
<calcChain xmlns="http://schemas.openxmlformats.org/spreadsheetml/2006/main">
  <c r="V3" i="1" l="1"/>
  <c r="K2" i="3"/>
  <c r="V4" i="1" s="1"/>
  <c r="O6" i="1" s="1"/>
  <c r="J2" i="3"/>
  <c r="D2" i="3"/>
  <c r="I6" i="1"/>
  <c r="G14" i="2"/>
  <c r="G18" i="2" s="1"/>
  <c r="G19" i="2" s="1"/>
  <c r="E5" i="3" s="1"/>
  <c r="E3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B38" i="2"/>
  <c r="G21" i="2" l="1"/>
  <c r="E7" i="3" s="1"/>
  <c r="I21" i="2"/>
  <c r="G7" i="3" s="1"/>
  <c r="J21" i="2"/>
  <c r="H7" i="3" s="1"/>
  <c r="E4" i="3"/>
  <c r="I26" i="2"/>
  <c r="G26" i="2"/>
  <c r="G24" i="2"/>
  <c r="E10" i="3" s="1"/>
  <c r="J26" i="2"/>
  <c r="H26" i="2"/>
  <c r="H21" i="2"/>
  <c r="F7" i="3" s="1"/>
  <c r="J24" i="2"/>
  <c r="H10" i="3" s="1"/>
  <c r="I24" i="2"/>
  <c r="G10" i="3" s="1"/>
  <c r="H24" i="2"/>
  <c r="F10" i="3" s="1"/>
  <c r="J18" i="2"/>
  <c r="H4" i="3" s="1"/>
  <c r="I18" i="2"/>
  <c r="G4" i="3" s="1"/>
  <c r="H18" i="2"/>
  <c r="F4" i="3" s="1"/>
  <c r="G20" i="2"/>
  <c r="E6" i="3" s="1"/>
  <c r="H3" i="3"/>
  <c r="F3" i="3"/>
  <c r="G3" i="3"/>
  <c r="E38" i="2"/>
  <c r="D38" i="2"/>
  <c r="C38" i="2"/>
  <c r="K3" i="3" l="1"/>
  <c r="K4" i="3"/>
  <c r="K7" i="3"/>
  <c r="K10" i="3"/>
  <c r="M18" i="2"/>
  <c r="E16" i="3" s="1"/>
  <c r="G23" i="2"/>
  <c r="E9" i="3" s="1"/>
  <c r="J19" i="2"/>
  <c r="M19" i="2"/>
  <c r="E17" i="3" s="1"/>
  <c r="I19" i="2"/>
  <c r="H19" i="2"/>
  <c r="I20" i="2" l="1"/>
  <c r="G5" i="3"/>
  <c r="H20" i="2"/>
  <c r="F6" i="3" s="1"/>
  <c r="F5" i="3"/>
  <c r="J20" i="2"/>
  <c r="H6" i="3" s="1"/>
  <c r="H5" i="3"/>
  <c r="M22" i="2"/>
  <c r="G27" i="2"/>
  <c r="M24" i="2"/>
  <c r="M20" i="2"/>
  <c r="G25" i="2"/>
  <c r="E11" i="3" s="1"/>
  <c r="G22" i="2"/>
  <c r="E8" i="3" s="1"/>
  <c r="K5" i="3" l="1"/>
  <c r="P18" i="2"/>
  <c r="H16" i="3" s="1"/>
  <c r="P19" i="2"/>
  <c r="H17" i="3" s="1"/>
  <c r="M23" i="2"/>
  <c r="E21" i="3" s="1"/>
  <c r="E20" i="3"/>
  <c r="M21" i="2"/>
  <c r="E19" i="3" s="1"/>
  <c r="E18" i="3"/>
  <c r="M25" i="2"/>
  <c r="E23" i="3" s="1"/>
  <c r="E22" i="3"/>
  <c r="J23" i="2"/>
  <c r="H9" i="3" s="1"/>
  <c r="N18" i="2"/>
  <c r="F16" i="3" s="1"/>
  <c r="I23" i="2"/>
  <c r="G6" i="3"/>
  <c r="K6" i="3" s="1"/>
  <c r="H23" i="2"/>
  <c r="F9" i="3" s="1"/>
  <c r="O18" i="2"/>
  <c r="G16" i="3" s="1"/>
  <c r="O19" i="2"/>
  <c r="G17" i="3" s="1"/>
  <c r="N19" i="2"/>
  <c r="F17" i="3" s="1"/>
  <c r="P24" i="2" l="1"/>
  <c r="H22" i="3" s="1"/>
  <c r="P22" i="2"/>
  <c r="J27" i="2"/>
  <c r="J22" i="2"/>
  <c r="H8" i="3" s="1"/>
  <c r="P20" i="2"/>
  <c r="H18" i="3" s="1"/>
  <c r="J25" i="2"/>
  <c r="H11" i="3" s="1"/>
  <c r="N24" i="2"/>
  <c r="N22" i="2"/>
  <c r="N20" i="2"/>
  <c r="H25" i="2"/>
  <c r="F11" i="3" s="1"/>
  <c r="H27" i="2"/>
  <c r="H22" i="2"/>
  <c r="F8" i="3" s="1"/>
  <c r="G9" i="3"/>
  <c r="K9" i="3" s="1"/>
  <c r="I27" i="2"/>
  <c r="O24" i="2"/>
  <c r="O20" i="2"/>
  <c r="I25" i="2"/>
  <c r="G11" i="3" s="1"/>
  <c r="I22" i="2"/>
  <c r="G8" i="3" s="1"/>
  <c r="O22" i="2"/>
  <c r="K8" i="3" l="1"/>
  <c r="K11" i="3"/>
  <c r="P25" i="2"/>
  <c r="H23" i="3" s="1"/>
  <c r="P21" i="2"/>
  <c r="H19" i="3" s="1"/>
  <c r="N23" i="2"/>
  <c r="F21" i="3" s="1"/>
  <c r="F20" i="3"/>
  <c r="O25" i="2"/>
  <c r="G23" i="3" s="1"/>
  <c r="G22" i="3"/>
  <c r="N21" i="2"/>
  <c r="F19" i="3" s="1"/>
  <c r="F18" i="3"/>
  <c r="O21" i="2"/>
  <c r="G19" i="3" s="1"/>
  <c r="G18" i="3"/>
  <c r="N25" i="2"/>
  <c r="F23" i="3" s="1"/>
  <c r="F22" i="3"/>
  <c r="O23" i="2"/>
  <c r="G21" i="3" s="1"/>
  <c r="G20" i="3"/>
  <c r="P23" i="2"/>
  <c r="H21" i="3" s="1"/>
  <c r="H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624A52-9829-4076-993B-B7EC6B01BB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A22193-37E4-4075-89FB-8D82DAB11D81}" name="WorksheetConnection_Chart Data!$J$4:$K$5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ChartDataJ4K51"/>
        </x15:connection>
      </ext>
    </extLst>
  </connection>
</connections>
</file>

<file path=xl/sharedStrings.xml><?xml version="1.0" encoding="utf-8"?>
<sst xmlns="http://schemas.openxmlformats.org/spreadsheetml/2006/main" count="200" uniqueCount="121">
  <si>
    <t>State/UT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</si>
  <si>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</si>
  <si>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</si>
  <si>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</si>
  <si>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</si>
  <si>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</si>
  <si>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</si>
  <si>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</si>
  <si>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</si>
  <si>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</si>
  <si>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</si>
  <si>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</si>
  <si>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</si>
  <si>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1,35,914</t>
  </si>
  <si>
    <t>Haryana</t>
  </si>
  <si>
    <t>Himachal Pradesh</t>
  </si>
  <si>
    <t>Jammu and Kashmir</t>
  </si>
  <si>
    <t>Jharkhand</t>
  </si>
  <si>
    <t>Karnataka</t>
  </si>
  <si>
    <t>1,35,550</t>
  </si>
  <si>
    <t>Kerala</t>
  </si>
  <si>
    <t>2,00,532</t>
  </si>
  <si>
    <t>Ladakh</t>
  </si>
  <si>
    <t>Lakshadweep</t>
  </si>
  <si>
    <t>Madhya Pradesh</t>
  </si>
  <si>
    <t>1,42,855</t>
  </si>
  <si>
    <t>Maharashtra</t>
  </si>
  <si>
    <t>Manipur</t>
  </si>
  <si>
    <t>Meghalaya</t>
  </si>
  <si>
    <t>Mizoram</t>
  </si>
  <si>
    <t>Nagaland</t>
  </si>
  <si>
    <t>Odisha</t>
  </si>
  <si>
    <t>1,29,206</t>
  </si>
  <si>
    <t>Puducherry</t>
  </si>
  <si>
    <t>Punjab</t>
  </si>
  <si>
    <t>Rajasthan</t>
  </si>
  <si>
    <t>1,08,607</t>
  </si>
  <si>
    <t>Sikkim</t>
  </si>
  <si>
    <t>Tamil Nadu</t>
  </si>
  <si>
    <t>1,78,885</t>
  </si>
  <si>
    <t>Telangana</t>
  </si>
  <si>
    <t>1,58,887</t>
  </si>
  <si>
    <t>Tripura</t>
  </si>
  <si>
    <t>Uttar Pradesh</t>
  </si>
  <si>
    <t>2,20,269</t>
  </si>
  <si>
    <t>Uttarakhand</t>
  </si>
  <si>
    <t>Total Vaccination Doses </t>
  </si>
  <si>
    <t>11,45,98,026</t>
  </si>
  <si>
    <t>Dose 1</t>
  </si>
  <si>
    <t>10,08,53,671</t>
  </si>
  <si>
    <t>Dose 2</t>
  </si>
  <si>
    <t>1,37,44,355</t>
  </si>
  <si>
    <t>Covishield</t>
  </si>
  <si>
    <t>Covaxin</t>
  </si>
  <si>
    <t>Male</t>
  </si>
  <si>
    <t>Female</t>
  </si>
  <si>
    <t>Sites Conducting Vaccination </t>
  </si>
  <si>
    <t>Government</t>
  </si>
  <si>
    <t>Private</t>
  </si>
  <si>
    <t>Todays Vaccination Details</t>
  </si>
  <si>
    <t>Total Doses</t>
  </si>
  <si>
    <t>Covishied</t>
  </si>
  <si>
    <t>Governement</t>
  </si>
  <si>
    <t>Percentage Analysis</t>
  </si>
  <si>
    <t>Features</t>
  </si>
  <si>
    <t>Gender</t>
  </si>
  <si>
    <t>Tika Utsav DATA</t>
  </si>
  <si>
    <t xml:space="preserve">Total </t>
  </si>
  <si>
    <t>Vaccines</t>
  </si>
  <si>
    <t>Return State</t>
  </si>
  <si>
    <t>Return Index</t>
  </si>
  <si>
    <t>Day 1 4/11/2021</t>
  </si>
  <si>
    <t>Day 2 4/12/2021</t>
  </si>
  <si>
    <t>Day 3 4/13/2021</t>
  </si>
  <si>
    <t>Day 4 4/14/2021</t>
  </si>
  <si>
    <t>Day Return</t>
  </si>
  <si>
    <t>Day</t>
  </si>
  <si>
    <t>Select Day of Tika Utsav</t>
  </si>
  <si>
    <t>Select Division</t>
  </si>
  <si>
    <t>Division :</t>
  </si>
  <si>
    <t>Day        :</t>
  </si>
  <si>
    <t>40,19,039</t>
  </si>
  <si>
    <t>1,41,321</t>
  </si>
  <si>
    <t>13,55,947</t>
  </si>
  <si>
    <t>41,26,194</t>
  </si>
  <si>
    <t>1,26,207</t>
  </si>
  <si>
    <t>38,68,883</t>
  </si>
  <si>
    <t>21,89,635</t>
  </si>
  <si>
    <t>1,96,043</t>
  </si>
  <si>
    <t>83,54,788</t>
  </si>
  <si>
    <t>24,52,764</t>
  </si>
  <si>
    <t>10,81,420</t>
  </si>
  <si>
    <t>12,96,860</t>
  </si>
  <si>
    <t>22,51,937</t>
  </si>
  <si>
    <t>1,42,492</t>
  </si>
  <si>
    <t>60,24,151</t>
  </si>
  <si>
    <t>1,34,793</t>
  </si>
  <si>
    <t>51,87,971</t>
  </si>
  <si>
    <t>59,72,135</t>
  </si>
  <si>
    <t>2,52,524</t>
  </si>
  <si>
    <t>1,02,76,670</t>
  </si>
  <si>
    <t>1,26,548</t>
  </si>
  <si>
    <t>1,44,183</t>
  </si>
  <si>
    <t>1,24,904</t>
  </si>
  <si>
    <t>1,15,308</t>
  </si>
  <si>
    <t>34,54,373</t>
  </si>
  <si>
    <t>1,44,190</t>
  </si>
  <si>
    <t>19,82,275</t>
  </si>
  <si>
    <t>1,00,746</t>
  </si>
  <si>
    <t>84,95,080</t>
  </si>
  <si>
    <t>1,36,269</t>
  </si>
  <si>
    <t>38,58,942</t>
  </si>
  <si>
    <t>1,07,382</t>
  </si>
  <si>
    <t>23,56,513</t>
  </si>
  <si>
    <t>7,21,033</t>
  </si>
  <si>
    <t>1,83,764</t>
  </si>
  <si>
    <t>86,12,463</t>
  </si>
  <si>
    <t>12,62,441</t>
  </si>
  <si>
    <t>West Bengal</t>
  </si>
  <si>
    <t>73,69,751</t>
  </si>
  <si>
    <t>Daman and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</si>
</sst>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BFF"/>
      <name val="Arial"/>
      <family val="2"/>
    </font>
    <font>
      <sz val="10"/>
      <color rgb="FF12226F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Arial"/>
      <family val="2"/>
    </font>
    <font>
      <sz val="11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rgb="FF007BFF"/>
      <name val="Arial"/>
      <family val="2"/>
    </font>
    <font>
      <sz val="9"/>
      <color rgb="FF12226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4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ck">
        <color rgb="FF00B050"/>
      </left>
      <right/>
      <top/>
      <bottom/>
      <diagonal/>
    </border>
    <border>
      <left style="thick">
        <color rgb="FFFF3300"/>
      </left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  <border>
      <left/>
      <right/>
      <top style="thick">
        <color rgb="FF00B050"/>
      </top>
      <bottom/>
      <diagonal/>
    </border>
    <border>
      <left style="thick">
        <color rgb="FFFF3300"/>
      </left>
      <right/>
      <top style="thick">
        <color rgb="FFFF3300"/>
      </top>
      <bottom/>
      <diagonal/>
    </border>
    <border>
      <left/>
      <right style="thick">
        <color rgb="FFFF3300"/>
      </right>
      <top/>
      <bottom/>
      <diagonal/>
    </border>
    <border>
      <left/>
      <right/>
      <top/>
      <bottom style="thick">
        <color rgb="FFFF330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thick">
        <color rgb="FFFF6600"/>
      </top>
      <bottom/>
      <diagonal/>
    </border>
    <border>
      <left/>
      <right style="thick">
        <color rgb="FFFF6600"/>
      </right>
      <top style="thick">
        <color rgb="FFFF6600"/>
      </top>
      <bottom/>
      <diagonal/>
    </border>
    <border>
      <left/>
      <right style="thick">
        <color rgb="FFFF6600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7" fillId="0" borderId="22" applyNumberFormat="0" applyFill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9" fillId="3" borderId="1" xfId="0" applyFont="1" applyFill="1" applyBorder="1" applyAlignment="1">
      <alignment horizontal="center" wrapText="1"/>
    </xf>
    <xf numFmtId="0" fontId="7" fillId="6" borderId="0" xfId="3"/>
    <xf numFmtId="0" fontId="8" fillId="4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5" borderId="0" xfId="2" applyAlignment="1">
      <alignment horizontal="center"/>
    </xf>
    <xf numFmtId="0" fontId="10" fillId="0" borderId="0" xfId="4" applyAlignment="1">
      <alignment horizontal="center"/>
    </xf>
    <xf numFmtId="0" fontId="10" fillId="0" borderId="0" xfId="4" applyAlignment="1">
      <alignment vertical="center"/>
    </xf>
    <xf numFmtId="0" fontId="8" fillId="4" borderId="0" xfId="0" applyFont="1" applyFill="1"/>
    <xf numFmtId="0" fontId="8" fillId="4" borderId="0" xfId="0" applyFont="1" applyFill="1" applyBorder="1"/>
    <xf numFmtId="0" fontId="11" fillId="4" borderId="0" xfId="0" applyFont="1" applyFill="1"/>
    <xf numFmtId="0" fontId="0" fillId="4" borderId="12" xfId="0" applyFill="1" applyBorder="1"/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5" fillId="4" borderId="0" xfId="0" applyFont="1" applyFill="1"/>
    <xf numFmtId="0" fontId="15" fillId="4" borderId="0" xfId="0" applyFont="1" applyFill="1" applyAlignment="1">
      <alignment horizontal="center"/>
    </xf>
    <xf numFmtId="0" fontId="16" fillId="4" borderId="0" xfId="0" applyFont="1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4" xfId="0" applyFill="1" applyBorder="1"/>
    <xf numFmtId="0" fontId="16" fillId="4" borderId="0" xfId="0" applyFont="1" applyFill="1" applyBorder="1" applyAlignment="1">
      <alignment horizontal="right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6" fillId="5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6" fillId="5" borderId="0" xfId="2" applyAlignment="1">
      <alignment horizontal="center"/>
    </xf>
    <xf numFmtId="0" fontId="18" fillId="3" borderId="2" xfId="0" applyFont="1" applyFill="1" applyBorder="1" applyAlignment="1">
      <alignment vertical="top" wrapText="1"/>
    </xf>
    <xf numFmtId="3" fontId="19" fillId="3" borderId="2" xfId="0" applyNumberFormat="1" applyFont="1" applyFill="1" applyBorder="1" applyAlignment="1">
      <alignment horizontal="right" vertical="top" wrapText="1"/>
    </xf>
    <xf numFmtId="0" fontId="19" fillId="3" borderId="2" xfId="0" applyFont="1" applyFill="1" applyBorder="1" applyAlignment="1">
      <alignment horizontal="right" vertical="top" wrapText="1"/>
    </xf>
    <xf numFmtId="0" fontId="1" fillId="11" borderId="0" xfId="10" applyAlignment="1">
      <alignment horizontal="center"/>
    </xf>
    <xf numFmtId="0" fontId="1" fillId="14" borderId="0" xfId="13" applyAlignment="1">
      <alignment horizontal="center"/>
    </xf>
    <xf numFmtId="3" fontId="2" fillId="0" borderId="0" xfId="0" applyNumberFormat="1" applyFont="1" applyAlignment="1">
      <alignment horizontal="center"/>
    </xf>
    <xf numFmtId="16" fontId="1" fillId="8" borderId="1" xfId="7" applyNumberFormat="1" applyBorder="1" applyAlignment="1">
      <alignment horizontal="right" wrapText="1"/>
    </xf>
    <xf numFmtId="16" fontId="1" fillId="8" borderId="0" xfId="7" applyNumberFormat="1"/>
    <xf numFmtId="3" fontId="8" fillId="7" borderId="23" xfId="6" applyNumberFormat="1" applyBorder="1"/>
    <xf numFmtId="0" fontId="1" fillId="10" borderId="0" xfId="9"/>
    <xf numFmtId="16" fontId="17" fillId="3" borderId="22" xfId="5" applyNumberFormat="1" applyFill="1" applyAlignment="1">
      <alignment horizontal="right" wrapText="1"/>
    </xf>
    <xf numFmtId="16" fontId="17" fillId="0" borderId="22" xfId="5" applyNumberFormat="1"/>
    <xf numFmtId="0" fontId="17" fillId="0" borderId="22" xfId="5"/>
    <xf numFmtId="0" fontId="1" fillId="13" borderId="0" xfId="12"/>
    <xf numFmtId="16" fontId="1" fillId="12" borderId="1" xfId="11" applyNumberFormat="1" applyBorder="1" applyAlignment="1">
      <alignment horizontal="right" wrapText="1"/>
    </xf>
    <xf numFmtId="16" fontId="1" fillId="12" borderId="0" xfId="11" applyNumberFormat="1" applyAlignment="1">
      <alignment horizontal="right" wrapText="1"/>
    </xf>
    <xf numFmtId="0" fontId="1" fillId="9" borderId="0" xfId="8"/>
    <xf numFmtId="0" fontId="7" fillId="6" borderId="0" xfId="3" applyAlignment="1">
      <alignment horizontal="center"/>
    </xf>
    <xf numFmtId="16" fontId="1" fillId="12" borderId="0" xfId="11" applyNumberFormat="1"/>
    <xf numFmtId="0" fontId="1" fillId="12" borderId="0" xfId="11"/>
    <xf numFmtId="0" fontId="7" fillId="6" borderId="1" xfId="3" applyBorder="1" applyAlignment="1">
      <alignment horizontal="center" vertical="center" wrapText="1"/>
    </xf>
    <xf numFmtId="0" fontId="1" fillId="12" borderId="0" xfId="11" applyAlignment="1">
      <alignment horizontal="center"/>
    </xf>
    <xf numFmtId="0" fontId="1" fillId="12" borderId="0" xfId="11" applyAlignment="1">
      <alignment horizontal="center"/>
    </xf>
    <xf numFmtId="0" fontId="1" fillId="15" borderId="0" xfId="14" applyAlignment="1">
      <alignment horizontal="center"/>
    </xf>
  </cellXfs>
  <cellStyles count="15">
    <cellStyle name="20% - Accent2" xfId="7" builtinId="34"/>
    <cellStyle name="20% - Accent4" xfId="8" builtinId="42"/>
    <cellStyle name="20% - Accent5" xfId="11" builtinId="46"/>
    <cellStyle name="20% - Accent6" xfId="14" builtinId="50"/>
    <cellStyle name="40% - Accent4" xfId="9" builtinId="43"/>
    <cellStyle name="40% - Accent5" xfId="12" builtinId="47"/>
    <cellStyle name="60% - Accent4" xfId="10" builtinId="44"/>
    <cellStyle name="60% - Accent5" xfId="13" builtinId="48"/>
    <cellStyle name="60% - Accent6" xfId="1" builtinId="52"/>
    <cellStyle name="Accent1" xfId="6" builtinId="29"/>
    <cellStyle name="Bad" xfId="3" builtinId="27"/>
    <cellStyle name="Good" xfId="2" builtinId="26"/>
    <cellStyle name="Heading 3" xfId="5" builtinId="1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3300"/>
      <color rgb="FFFF6600"/>
      <color rgb="FFDA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33282</c:v>
                </c:pt>
                <c:pt idx="1">
                  <c:v>17307</c:v>
                </c:pt>
                <c:pt idx="2">
                  <c:v>15975</c:v>
                </c:pt>
                <c:pt idx="3">
                  <c:v>33282</c:v>
                </c:pt>
                <c:pt idx="4">
                  <c:v>26626</c:v>
                </c:pt>
                <c:pt idx="5">
                  <c:v>6656</c:v>
                </c:pt>
                <c:pt idx="6">
                  <c:v>33282</c:v>
                </c:pt>
                <c:pt idx="7">
                  <c:v>29621</c:v>
                </c:pt>
                <c:pt idx="8">
                  <c:v>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8FF-A163-44EA7784F3B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16220</c:v>
                </c:pt>
                <c:pt idx="1">
                  <c:v>8434</c:v>
                </c:pt>
                <c:pt idx="2">
                  <c:v>7786</c:v>
                </c:pt>
                <c:pt idx="3">
                  <c:v>16220</c:v>
                </c:pt>
                <c:pt idx="4">
                  <c:v>14111</c:v>
                </c:pt>
                <c:pt idx="5">
                  <c:v>2109</c:v>
                </c:pt>
                <c:pt idx="6">
                  <c:v>16220</c:v>
                </c:pt>
                <c:pt idx="7">
                  <c:v>14436</c:v>
                </c:pt>
                <c:pt idx="8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8FF-A163-44EA7784F3B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21656</c:v>
                </c:pt>
                <c:pt idx="1">
                  <c:v>11261</c:v>
                </c:pt>
                <c:pt idx="2">
                  <c:v>10395</c:v>
                </c:pt>
                <c:pt idx="3">
                  <c:v>21656</c:v>
                </c:pt>
                <c:pt idx="4">
                  <c:v>19490</c:v>
                </c:pt>
                <c:pt idx="5">
                  <c:v>2166</c:v>
                </c:pt>
                <c:pt idx="6">
                  <c:v>21656</c:v>
                </c:pt>
                <c:pt idx="7">
                  <c:v>19274</c:v>
                </c:pt>
                <c:pt idx="8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F-48FF-A163-44EA7784F3B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23924</c:v>
                </c:pt>
                <c:pt idx="1">
                  <c:v>12440</c:v>
                </c:pt>
                <c:pt idx="2">
                  <c:v>11484</c:v>
                </c:pt>
                <c:pt idx="3">
                  <c:v>23924</c:v>
                </c:pt>
                <c:pt idx="4">
                  <c:v>17943</c:v>
                </c:pt>
                <c:pt idx="5">
                  <c:v>5981</c:v>
                </c:pt>
                <c:pt idx="6">
                  <c:v>23924</c:v>
                </c:pt>
                <c:pt idx="7">
                  <c:v>21292</c:v>
                </c:pt>
                <c:pt idx="8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F-48FF-A163-44EA7784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Covishield Vs Covaxin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0532614104246"/>
          <c:y val="0.24448866473774697"/>
          <c:w val="0.78469898636437951"/>
          <c:h val="0.627225786530346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5B-4A64-9E6F-607A4F5C70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5B-4A64-9E6F-607A4F5C70DC}"/>
              </c:ext>
            </c:extLst>
          </c:dPt>
          <c:cat>
            <c:strRef>
              <c:f>'Chart Data'!$J$8:$J$9</c:f>
              <c:strCache>
                <c:ptCount val="2"/>
                <c:pt idx="0">
                  <c:v>Covaxin</c:v>
                </c:pt>
                <c:pt idx="1">
                  <c:v>Covishield</c:v>
                </c:pt>
              </c:strCache>
            </c:strRef>
          </c:cat>
          <c:val>
            <c:numRef>
              <c:f>'Chart Data'!$K$8:$K$9</c:f>
              <c:numCache>
                <c:formatCode>General</c:formatCode>
                <c:ptCount val="2"/>
                <c:pt idx="0">
                  <c:v>5981</c:v>
                </c:pt>
                <c:pt idx="1">
                  <c:v>23924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B-4A64-9E6F-607A4F5C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2386975"/>
        <c:axId val="872387391"/>
      </c:barChart>
      <c:catAx>
        <c:axId val="87238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7391"/>
        <c:crosses val="autoZero"/>
        <c:auto val="1"/>
        <c:lblAlgn val="ctr"/>
        <c:lblOffset val="100"/>
        <c:noMultiLvlLbl val="0"/>
      </c:catAx>
      <c:valAx>
        <c:axId val="8723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Arial" panose="020B0604020202020204" pitchFamily="34" charset="0"/>
                <a:cs typeface="Arial" panose="020B0604020202020204" pitchFamily="34" charset="0"/>
              </a:rPr>
              <a:t>Male</a:t>
            </a:r>
            <a:r>
              <a:rPr lang="en-IN" b="1" baseline="0">
                <a:latin typeface="Arial" panose="020B0604020202020204" pitchFamily="34" charset="0"/>
                <a:cs typeface="Arial" panose="020B0604020202020204" pitchFamily="34" charset="0"/>
              </a:rPr>
              <a:t> Vs Female</a:t>
            </a:r>
            <a:endParaRPr lang="en-IN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4380591440462"/>
          <c:y val="0.24147395855622703"/>
          <c:w val="0.67378978128423928"/>
          <c:h val="0.6715007172345032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'Chart Data'!$J$3:$J$5</c:f>
              <c:strCache>
                <c:ptCount val="3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'Chart Data'!$K$3:$K$5</c:f>
              <c:numCache>
                <c:formatCode>General</c:formatCode>
                <c:ptCount val="3"/>
                <c:pt idx="0">
                  <c:v>23924</c:v>
                </c:pt>
                <c:pt idx="1">
                  <c:v>12440</c:v>
                </c:pt>
                <c:pt idx="2">
                  <c:v>11484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8BE-9050-338E6398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02575"/>
        <c:axId val="1823614639"/>
      </c:radarChart>
      <c:catAx>
        <c:axId val="1823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14639"/>
        <c:crosses val="autoZero"/>
        <c:auto val="1"/>
        <c:lblAlgn val="ctr"/>
        <c:lblOffset val="100"/>
        <c:noMultiLvlLbl val="0"/>
      </c:catAx>
      <c:valAx>
        <c:axId val="18236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Dose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36-446F-A2D6-986DCD461E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36-446F-A2D6-986DCD461EAF}"/>
              </c:ext>
            </c:extLst>
          </c:dPt>
          <c:cat>
            <c:strRef>
              <c:f>'Chart Data'!$J$6:$J$7</c:f>
              <c:strCache>
                <c:ptCount val="2"/>
                <c:pt idx="0">
                  <c:v>Dose 1</c:v>
                </c:pt>
                <c:pt idx="1">
                  <c:v>Dose 2</c:v>
                </c:pt>
              </c:strCache>
            </c:strRef>
          </c:cat>
          <c:val>
            <c:numRef>
              <c:f>'Chart Data'!$K$6:$K$7</c:f>
              <c:numCache>
                <c:formatCode>General</c:formatCode>
                <c:ptCount val="2"/>
                <c:pt idx="0">
                  <c:v>23924</c:v>
                </c:pt>
                <c:pt idx="1">
                  <c:v>17943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6-446F-A2D6-986DCD4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Type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of Hospital</a:t>
            </a:r>
            <a:endParaRPr lang="en-IN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Data'!$J$10</c:f>
              <c:strCache>
                <c:ptCount val="1"/>
                <c:pt idx="0">
                  <c:v>Governement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Data'!$K$10</c:f>
              <c:numCache>
                <c:formatCode>General</c:formatCode>
                <c:ptCount val="1"/>
                <c:pt idx="0">
                  <c:v>21292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9FF-9516-EDA4FA84AFBB}"/>
            </c:ext>
          </c:extLst>
        </c:ser>
        <c:ser>
          <c:idx val="1"/>
          <c:order val="1"/>
          <c:tx>
            <c:strRef>
              <c:f>'Chart Data'!$J$11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Data'!$K$11</c:f>
              <c:numCache>
                <c:formatCode>General</c:formatCode>
                <c:ptCount val="1"/>
                <c:pt idx="0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9FF-9516-EDA4FA84A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6612287"/>
        <c:axId val="1786608959"/>
        <c:axId val="0"/>
      </c:bar3DChart>
      <c:catAx>
        <c:axId val="1786612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608959"/>
        <c:crosses val="autoZero"/>
        <c:auto val="1"/>
        <c:lblAlgn val="ctr"/>
        <c:lblOffset val="100"/>
        <c:noMultiLvlLbl val="0"/>
      </c:catAx>
      <c:valAx>
        <c:axId val="1786608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66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20875000000000005"/>
          <c:w val="0.78141163604549435"/>
          <c:h val="0.30125765529308834"/>
        </c:manualLayout>
      </c:layout>
      <c:lineChart>
        <c:grouping val="standard"/>
        <c:varyColors val="0"/>
        <c:ser>
          <c:idx val="0"/>
          <c:order val="0"/>
          <c:tx>
            <c:strRef>
              <c:f>'Vaccination Database'!$B$2</c:f>
              <c:strCache>
                <c:ptCount val="1"/>
                <c:pt idx="0">
                  <c:v>11-Apr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'Vaccination Database'!$A$3:$A$37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</c:strCache>
            </c:strRef>
          </c:cat>
          <c:val>
            <c:numRef>
              <c:f>'Vaccination Database'!$B$3:$B$37</c:f>
              <c:numCache>
                <c:formatCode>#,##0</c:formatCode>
                <c:ptCount val="35"/>
                <c:pt idx="0">
                  <c:v>9852</c:v>
                </c:pt>
                <c:pt idx="1">
                  <c:v>24908</c:v>
                </c:pt>
                <c:pt idx="2">
                  <c:v>2447</c:v>
                </c:pt>
                <c:pt idx="3">
                  <c:v>1491</c:v>
                </c:pt>
                <c:pt idx="4">
                  <c:v>94763</c:v>
                </c:pt>
                <c:pt idx="5">
                  <c:v>4107</c:v>
                </c:pt>
                <c:pt idx="6">
                  <c:v>39665</c:v>
                </c:pt>
                <c:pt idx="7" formatCode="General">
                  <c:v>889</c:v>
                </c:pt>
                <c:pt idx="8">
                  <c:v>75514</c:v>
                </c:pt>
                <c:pt idx="9">
                  <c:v>9272</c:v>
                </c:pt>
                <c:pt idx="10" formatCode="General">
                  <c:v>0</c:v>
                </c:pt>
                <c:pt idx="11">
                  <c:v>47345</c:v>
                </c:pt>
                <c:pt idx="12">
                  <c:v>33282</c:v>
                </c:pt>
                <c:pt idx="13">
                  <c:v>43303</c:v>
                </c:pt>
                <c:pt idx="14">
                  <c:v>35890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570</c:v>
                </c:pt>
                <c:pt idx="18" formatCode="General">
                  <c:v>636</c:v>
                </c:pt>
                <c:pt idx="19" formatCode="General">
                  <c:v>0</c:v>
                </c:pt>
                <c:pt idx="20" formatCode="General">
                  <c:v>357552</c:v>
                </c:pt>
                <c:pt idx="21">
                  <c:v>2431</c:v>
                </c:pt>
                <c:pt idx="22">
                  <c:v>4419</c:v>
                </c:pt>
                <c:pt idx="23">
                  <c:v>10973</c:v>
                </c:pt>
                <c:pt idx="24">
                  <c:v>4533</c:v>
                </c:pt>
                <c:pt idx="25" formatCode="General">
                  <c:v>0</c:v>
                </c:pt>
                <c:pt idx="26">
                  <c:v>9849</c:v>
                </c:pt>
                <c:pt idx="27">
                  <c:v>79180</c:v>
                </c:pt>
                <c:pt idx="28" formatCode="General">
                  <c:v>0</c:v>
                </c:pt>
                <c:pt idx="29">
                  <c:v>6291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15</c:v>
                </c:pt>
                <c:pt idx="33" formatCode="General">
                  <c:v>0</c:v>
                </c:pt>
                <c:pt idx="34">
                  <c:v>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715-B533-F46FBBB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75423"/>
        <c:axId val="1786874591"/>
      </c:lineChart>
      <c:catAx>
        <c:axId val="17868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4591"/>
        <c:crosses val="autoZero"/>
        <c:auto val="1"/>
        <c:lblAlgn val="ctr"/>
        <c:lblOffset val="100"/>
        <c:noMultiLvlLbl val="0"/>
      </c:catAx>
      <c:valAx>
        <c:axId val="1786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33282</c:v>
                </c:pt>
                <c:pt idx="1">
                  <c:v>17307</c:v>
                </c:pt>
                <c:pt idx="2">
                  <c:v>15975</c:v>
                </c:pt>
                <c:pt idx="3">
                  <c:v>33282</c:v>
                </c:pt>
                <c:pt idx="4">
                  <c:v>26626</c:v>
                </c:pt>
                <c:pt idx="5">
                  <c:v>6656</c:v>
                </c:pt>
                <c:pt idx="6">
                  <c:v>33282</c:v>
                </c:pt>
                <c:pt idx="7">
                  <c:v>29621</c:v>
                </c:pt>
                <c:pt idx="8">
                  <c:v>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D8B-8A3A-A91798C1023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16220</c:v>
                </c:pt>
                <c:pt idx="1">
                  <c:v>8434</c:v>
                </c:pt>
                <c:pt idx="2">
                  <c:v>7786</c:v>
                </c:pt>
                <c:pt idx="3">
                  <c:v>16220</c:v>
                </c:pt>
                <c:pt idx="4">
                  <c:v>14111</c:v>
                </c:pt>
                <c:pt idx="5">
                  <c:v>2109</c:v>
                </c:pt>
                <c:pt idx="6">
                  <c:v>16220</c:v>
                </c:pt>
                <c:pt idx="7">
                  <c:v>14436</c:v>
                </c:pt>
                <c:pt idx="8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B-4D8B-8A3A-A91798C1023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21656</c:v>
                </c:pt>
                <c:pt idx="1">
                  <c:v>11261</c:v>
                </c:pt>
                <c:pt idx="2">
                  <c:v>10395</c:v>
                </c:pt>
                <c:pt idx="3">
                  <c:v>21656</c:v>
                </c:pt>
                <c:pt idx="4">
                  <c:v>19490</c:v>
                </c:pt>
                <c:pt idx="5">
                  <c:v>2166</c:v>
                </c:pt>
                <c:pt idx="6">
                  <c:v>21656</c:v>
                </c:pt>
                <c:pt idx="7">
                  <c:v>19274</c:v>
                </c:pt>
                <c:pt idx="8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B-4D8B-8A3A-A91798C1023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23924</c:v>
                </c:pt>
                <c:pt idx="1">
                  <c:v>12440</c:v>
                </c:pt>
                <c:pt idx="2">
                  <c:v>11484</c:v>
                </c:pt>
                <c:pt idx="3">
                  <c:v>23924</c:v>
                </c:pt>
                <c:pt idx="4">
                  <c:v>17943</c:v>
                </c:pt>
                <c:pt idx="5">
                  <c:v>5981</c:v>
                </c:pt>
                <c:pt idx="6">
                  <c:v>23924</c:v>
                </c:pt>
                <c:pt idx="7">
                  <c:v>21292</c:v>
                </c:pt>
                <c:pt idx="8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B-4D8B-8A3A-A91798C1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List" dx="26" fmlaLink="'Chart Data'!$B$2" fmlaRange="'Vaccination Database'!$A$3:$A$37" sel="13" val="7"/>
</file>

<file path=xl/ctrlProps/ctrlProp2.xml><?xml version="1.0" encoding="utf-8"?>
<formControlPr xmlns="http://schemas.microsoft.com/office/spreadsheetml/2009/9/main" objectType="Scroll" dx="22" fmlaLink="'Chart Data'!$B$3" horiz="1" max="4" min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</xdr:row>
      <xdr:rowOff>22014</xdr:rowOff>
    </xdr:from>
    <xdr:to>
      <xdr:col>19</xdr:col>
      <xdr:colOff>183727</xdr:colOff>
      <xdr:row>5</xdr:row>
      <xdr:rowOff>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79361" y="324395"/>
          <a:ext cx="7207795" cy="655320"/>
        </a:xfrm>
        <a:prstGeom prst="roundRect">
          <a:avLst/>
        </a:prstGeom>
        <a:gradFill flip="none" rotWithShape="1">
          <a:gsLst>
            <a:gs pos="100000">
              <a:srgbClr val="00B050"/>
            </a:gs>
            <a:gs pos="0">
              <a:srgbClr val="00B050"/>
            </a:gs>
            <a:gs pos="25000">
              <a:schemeClr val="bg2"/>
            </a:gs>
            <a:gs pos="50000">
              <a:srgbClr val="FF6600"/>
            </a:gs>
            <a:gs pos="77000">
              <a:schemeClr val="bg2"/>
            </a:gs>
          </a:gsLst>
          <a:path path="circle">
            <a:fillToRect l="100000" t="100000"/>
          </a:path>
          <a:tileRect r="-100000" b="-100000"/>
        </a:gradFill>
        <a:effectLst>
          <a:glow rad="63500">
            <a:schemeClr val="accent2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tx1"/>
              </a:solidFill>
            </a:rPr>
            <a:t>COVID-19</a:t>
          </a:r>
          <a:r>
            <a:rPr lang="en-IN" sz="3200" b="1" baseline="0">
              <a:solidFill>
                <a:schemeClr val="tx1"/>
              </a:solidFill>
            </a:rPr>
            <a:t> Vaccination [Tika Utsav] </a:t>
          </a:r>
          <a:r>
            <a:rPr lang="en-IN" sz="3200" b="1">
              <a:solidFill>
                <a:schemeClr val="tx1"/>
              </a:solidFill>
            </a:rPr>
            <a:t>INDIA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7</xdr:row>
          <xdr:rowOff>137160</xdr:rowOff>
        </xdr:from>
        <xdr:to>
          <xdr:col>26</xdr:col>
          <xdr:colOff>434340</xdr:colOff>
          <xdr:row>16</xdr:row>
          <xdr:rowOff>129540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399143</xdr:colOff>
      <xdr:row>6</xdr:row>
      <xdr:rowOff>48381</xdr:rowOff>
    </xdr:from>
    <xdr:to>
      <xdr:col>19</xdr:col>
      <xdr:colOff>326572</xdr:colOff>
      <xdr:row>30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556260</xdr:colOff>
          <xdr:row>21</xdr:row>
          <xdr:rowOff>38100</xdr:rowOff>
        </xdr:from>
        <xdr:to>
          <xdr:col>25</xdr:col>
          <xdr:colOff>289560</xdr:colOff>
          <xdr:row>22</xdr:row>
          <xdr:rowOff>99060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0</xdr:colOff>
      <xdr:row>31</xdr:row>
      <xdr:rowOff>0</xdr:rowOff>
    </xdr:from>
    <xdr:to>
      <xdr:col>23</xdr:col>
      <xdr:colOff>236220</xdr:colOff>
      <xdr:row>39</xdr:row>
      <xdr:rowOff>35877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387047</xdr:colOff>
      <xdr:row>31</xdr:row>
      <xdr:rowOff>48443</xdr:rowOff>
    </xdr:from>
    <xdr:to>
      <xdr:col>18</xdr:col>
      <xdr:colOff>374952</xdr:colOff>
      <xdr:row>42</xdr:row>
      <xdr:rowOff>151312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102872</xdr:colOff>
      <xdr:row>6</xdr:row>
      <xdr:rowOff>158086</xdr:rowOff>
    </xdr:from>
    <xdr:to>
      <xdr:col>7</xdr:col>
      <xdr:colOff>34835</xdr:colOff>
      <xdr:row>22</xdr:row>
      <xdr:rowOff>73722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</xdr:colOff>
      <xdr:row>29</xdr:row>
      <xdr:rowOff>88176</xdr:rowOff>
    </xdr:from>
    <xdr:to>
      <xdr:col>7</xdr:col>
      <xdr:colOff>435428</xdr:colOff>
      <xdr:row>42</xdr:row>
      <xdr:rowOff>95251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368301</xdr:colOff>
      <xdr:row>28</xdr:row>
      <xdr:rowOff>58783</xdr:rowOff>
    </xdr:from>
    <xdr:to>
      <xdr:col>27</xdr:col>
      <xdr:colOff>580572</xdr:colOff>
      <xdr:row>43</xdr:row>
      <xdr:rowOff>26126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205619</xdr:colOff>
      <xdr:row>24</xdr:row>
      <xdr:rowOff>84667</xdr:rowOff>
    </xdr:from>
    <xdr:to>
      <xdr:col>7</xdr:col>
      <xdr:colOff>24191</xdr:colOff>
      <xdr:row>27</xdr:row>
      <xdr:rowOff>24190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5524" y="4717143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Dose Provided</a:t>
          </a:r>
        </a:p>
      </xdr:txBody>
    </xdr:sp>
    <xdr:clientData/>
  </xdr:twoCellAnchor>
  <xdr:twoCellAnchor>
    <xdr:from>
      <xdr:col>20</xdr:col>
      <xdr:colOff>12096</xdr:colOff>
      <xdr:row>24</xdr:row>
      <xdr:rowOff>12096</xdr:rowOff>
    </xdr:from>
    <xdr:to>
      <xdr:col>27</xdr:col>
      <xdr:colOff>326571</xdr:colOff>
      <xdr:row>26</xdr:row>
      <xdr:rowOff>96762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720286" y="4451048"/>
          <a:ext cx="2975428" cy="447524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/>
            <a:t>Hospital</a:t>
          </a:r>
          <a:r>
            <a:rPr lang="en-IN" sz="2800" baseline="0"/>
            <a:t> Served</a:t>
          </a:r>
          <a:endParaRPr lang="en-IN" sz="2800"/>
        </a:p>
      </xdr:txBody>
    </xdr:sp>
    <xdr:clientData/>
  </xdr:twoCellAnchor>
  <xdr:twoCellAnchor>
    <xdr:from>
      <xdr:col>2</xdr:col>
      <xdr:colOff>217708</xdr:colOff>
      <xdr:row>2</xdr:row>
      <xdr:rowOff>229810</xdr:rowOff>
    </xdr:from>
    <xdr:to>
      <xdr:col>7</xdr:col>
      <xdr:colOff>36280</xdr:colOff>
      <xdr:row>5</xdr:row>
      <xdr:rowOff>48381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67613" y="532191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Tika Utsav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76200</xdr:rowOff>
    </xdr:from>
    <xdr:to>
      <xdr:col>19</xdr:col>
      <xdr:colOff>83820</xdr:colOff>
      <xdr:row>13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11</xdr:row>
      <xdr:rowOff>129540</xdr:rowOff>
    </xdr:from>
    <xdr:to>
      <xdr:col>15</xdr:col>
      <xdr:colOff>548640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876-C799-47C6-B329-48F9F76CB4C2}">
  <sheetPr codeName="Sheet1">
    <tabColor theme="8" tint="-0.249977111117893"/>
  </sheetPr>
  <dimension ref="A1:AC46"/>
  <sheetViews>
    <sheetView tabSelected="1" zoomScale="70" zoomScaleNormal="70" workbookViewId="0">
      <selection activeCell="AG15" sqref="AG15"/>
    </sheetView>
  </sheetViews>
  <sheetFormatPr defaultRowHeight="14.4" x14ac:dyDescent="0.3"/>
  <cols>
    <col min="1" max="1" width="2.109375" style="9" customWidth="1"/>
    <col min="2" max="7" width="8.88671875" style="9"/>
    <col min="8" max="8" width="9.88671875" style="9" customWidth="1"/>
    <col min="9" max="12" width="8.88671875" style="9"/>
    <col min="13" max="13" width="16.88671875" style="9" customWidth="1"/>
    <col min="14" max="14" width="8.88671875" style="9"/>
    <col min="15" max="15" width="4.33203125" style="9" customWidth="1"/>
    <col min="16" max="17" width="8.88671875" style="9"/>
    <col min="18" max="18" width="8.44140625" style="9" customWidth="1"/>
    <col min="19" max="19" width="8.88671875" style="9" hidden="1" customWidth="1"/>
    <col min="20" max="20" width="8.88671875" style="9"/>
    <col min="21" max="21" width="11.88671875" style="9" customWidth="1"/>
    <col min="22" max="22" width="4" style="9" customWidth="1"/>
    <col min="23" max="23" width="3.88671875" style="9" customWidth="1"/>
    <col min="24" max="24" width="4" style="9" customWidth="1"/>
    <col min="25" max="25" width="3.5546875" style="9" customWidth="1"/>
    <col min="26" max="26" width="4.5546875" style="9" customWidth="1"/>
    <col min="27" max="27" width="6.88671875" style="9" customWidth="1"/>
    <col min="28" max="28" width="8.21875" style="9" customWidth="1"/>
    <col min="29" max="29" width="6.21875" style="9" customWidth="1"/>
    <col min="30" max="16384" width="8.88671875" style="9"/>
  </cols>
  <sheetData>
    <row r="1" spans="1:29" ht="8.4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9" ht="15" thickTop="1" x14ac:dyDescent="0.3">
      <c r="A2" s="7"/>
      <c r="B2" s="15"/>
      <c r="C2" s="13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V2" s="39"/>
      <c r="W2" s="39"/>
      <c r="X2" s="39"/>
      <c r="Y2" s="42"/>
      <c r="Z2" s="42"/>
      <c r="AA2" s="42"/>
      <c r="AB2" s="44"/>
      <c r="AC2" s="45"/>
    </row>
    <row r="3" spans="1:29" ht="21" x14ac:dyDescent="0.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U3" s="29" t="s">
        <v>79</v>
      </c>
      <c r="V3" s="33" t="str">
        <f>INDEX('Vaccination Database'!A3:A37,'Chart Data'!B2)</f>
        <v>Himachal Pradesh</v>
      </c>
      <c r="AC3" s="46"/>
    </row>
    <row r="4" spans="1:29" ht="18" customHeight="1" x14ac:dyDescent="0.4">
      <c r="A4" s="7"/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U4" s="29" t="s">
        <v>80</v>
      </c>
      <c r="V4" s="34">
        <f>'Chart Data'!K2</f>
        <v>4</v>
      </c>
      <c r="AC4" s="46"/>
    </row>
    <row r="5" spans="1:29" ht="13.2" customHeight="1" x14ac:dyDescent="0.3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AC5" s="37"/>
    </row>
    <row r="6" spans="1:29" ht="33.6" customHeight="1" x14ac:dyDescent="0.6">
      <c r="A6" s="7"/>
      <c r="B6" s="10"/>
      <c r="C6" s="7"/>
      <c r="D6" s="11"/>
      <c r="E6" s="7"/>
      <c r="F6" s="7"/>
      <c r="G6" s="7"/>
      <c r="H6" s="7"/>
      <c r="I6" s="48" t="str">
        <f>INDEX('Vaccination Database'!A3:A37,'Chart Data'!B2)</f>
        <v>Himachal Pradesh</v>
      </c>
      <c r="J6" s="48"/>
      <c r="K6" s="48"/>
      <c r="L6" s="48"/>
      <c r="M6" s="48"/>
      <c r="N6" s="35" t="s">
        <v>76</v>
      </c>
      <c r="O6" s="35">
        <f>V4</f>
        <v>4</v>
      </c>
      <c r="P6" s="35"/>
      <c r="Q6" s="35"/>
      <c r="R6" s="35"/>
      <c r="S6" s="35"/>
      <c r="AC6" s="37"/>
    </row>
    <row r="7" spans="1:29" ht="19.2" customHeight="1" x14ac:dyDescent="0.6">
      <c r="A7" s="7"/>
      <c r="B7" s="12"/>
      <c r="C7" s="7"/>
      <c r="D7" s="7"/>
      <c r="E7" s="7"/>
      <c r="F7" s="7"/>
      <c r="G7" s="7"/>
      <c r="H7" s="7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U7" s="50" t="s">
        <v>78</v>
      </c>
      <c r="V7" s="50"/>
      <c r="W7" s="50"/>
      <c r="X7" s="50"/>
      <c r="Y7" s="50"/>
      <c r="Z7" s="50"/>
      <c r="AA7" s="50"/>
      <c r="AC7" s="37"/>
    </row>
    <row r="8" spans="1:29" x14ac:dyDescent="0.3">
      <c r="A8" s="7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AC8" s="36"/>
    </row>
    <row r="9" spans="1:29" x14ac:dyDescent="0.3">
      <c r="A9" s="7"/>
      <c r="B9" s="12"/>
      <c r="C9" s="7"/>
      <c r="D9" s="7"/>
      <c r="E9" s="7"/>
      <c r="F9" s="7"/>
      <c r="G9" s="2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AC9" s="36"/>
    </row>
    <row r="10" spans="1:2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AC10" s="36"/>
    </row>
    <row r="11" spans="1:2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AC11" s="36"/>
    </row>
    <row r="12" spans="1:29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AC12" s="36"/>
    </row>
    <row r="13" spans="1:29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9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9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9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9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9" ht="10.8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9" ht="6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29" ht="20.399999999999999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U20" s="49" t="s">
        <v>77</v>
      </c>
      <c r="V20" s="49"/>
      <c r="W20" s="49"/>
      <c r="X20" s="49"/>
      <c r="Y20" s="49"/>
      <c r="Z20" s="49"/>
      <c r="AA20" s="49"/>
    </row>
    <row r="21" spans="1:29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U21" s="31"/>
      <c r="V21" s="31">
        <v>1</v>
      </c>
      <c r="W21" s="32">
        <v>2</v>
      </c>
      <c r="X21" s="32">
        <v>3</v>
      </c>
      <c r="Y21" s="32">
        <v>4</v>
      </c>
      <c r="Z21" s="32"/>
      <c r="AA21" s="31"/>
    </row>
    <row r="22" spans="1:29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U22" s="27"/>
      <c r="V22" s="27"/>
      <c r="W22" s="27"/>
      <c r="X22" s="27"/>
    </row>
    <row r="23" spans="1:29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U23" s="27"/>
      <c r="V23" s="27"/>
      <c r="W23" s="27"/>
      <c r="X23" s="27"/>
    </row>
    <row r="24" spans="1:29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U24" s="27"/>
      <c r="V24" s="27"/>
      <c r="W24" s="27"/>
      <c r="X24" s="27"/>
    </row>
    <row r="25" spans="1:29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U25" s="28"/>
      <c r="V25" s="28"/>
      <c r="W25" s="28"/>
      <c r="X25" s="28"/>
      <c r="Y25" s="16"/>
      <c r="Z25" s="16"/>
      <c r="AA25" s="16"/>
    </row>
    <row r="26" spans="1:29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U26" s="16"/>
      <c r="V26" s="16"/>
      <c r="W26" s="16"/>
      <c r="X26" s="16"/>
      <c r="Y26" s="16"/>
      <c r="Z26" s="16"/>
      <c r="AA26" s="16"/>
    </row>
    <row r="27" spans="1:29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U27" s="16"/>
      <c r="V27" s="16"/>
      <c r="W27" s="16"/>
      <c r="X27" s="16"/>
      <c r="Y27" s="16"/>
      <c r="Z27" s="16"/>
      <c r="AA27" s="16"/>
    </row>
    <row r="28" spans="1:29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U28" s="16"/>
      <c r="V28" s="16"/>
      <c r="W28" s="16"/>
      <c r="X28" s="16"/>
      <c r="Y28" s="16"/>
      <c r="Z28" s="16"/>
      <c r="AA28" s="16"/>
      <c r="AC28" s="17"/>
    </row>
    <row r="29" spans="1:29" x14ac:dyDescent="0.3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U29" s="16"/>
      <c r="V29" s="16"/>
      <c r="W29" s="16"/>
      <c r="X29" s="16"/>
      <c r="Y29" s="16"/>
      <c r="Z29" s="7"/>
      <c r="AA29" s="16"/>
      <c r="AC29" s="17"/>
    </row>
    <row r="30" spans="1:29" x14ac:dyDescent="0.3">
      <c r="B30" s="47"/>
      <c r="U30" s="16"/>
      <c r="V30" s="16"/>
      <c r="W30" s="16"/>
      <c r="X30" s="16"/>
      <c r="Y30" s="16"/>
      <c r="Z30" s="7"/>
      <c r="AA30" s="16"/>
      <c r="AC30" s="17"/>
    </row>
    <row r="31" spans="1:29" x14ac:dyDescent="0.3">
      <c r="B31" s="47"/>
      <c r="U31" s="16"/>
      <c r="V31" s="16"/>
      <c r="W31" s="16"/>
      <c r="X31" s="16"/>
      <c r="Y31" s="16"/>
      <c r="Z31" s="7"/>
      <c r="AA31" s="16"/>
      <c r="AC31" s="17"/>
    </row>
    <row r="32" spans="1:29" x14ac:dyDescent="0.3">
      <c r="B32" s="47"/>
      <c r="U32" s="16"/>
      <c r="V32" s="16"/>
      <c r="W32" s="16"/>
      <c r="X32" s="16"/>
      <c r="Y32" s="16"/>
      <c r="Z32" s="7"/>
      <c r="AA32" s="16"/>
      <c r="AC32" s="17"/>
    </row>
    <row r="33" spans="2:29" x14ac:dyDescent="0.3">
      <c r="B33" s="47"/>
      <c r="U33" s="16"/>
      <c r="V33" s="16"/>
      <c r="W33" s="16"/>
      <c r="X33" s="16"/>
      <c r="Y33" s="16"/>
      <c r="Z33" s="7"/>
      <c r="AA33" s="16"/>
      <c r="AC33" s="17"/>
    </row>
    <row r="34" spans="2:29" x14ac:dyDescent="0.3">
      <c r="B34" s="47"/>
      <c r="U34" s="16"/>
      <c r="V34" s="16"/>
      <c r="W34" s="16"/>
      <c r="X34" s="16"/>
      <c r="Y34" s="16"/>
      <c r="Z34" s="7"/>
      <c r="AA34" s="16"/>
      <c r="AC34" s="37"/>
    </row>
    <row r="35" spans="2:29" x14ac:dyDescent="0.3">
      <c r="B35" s="43"/>
      <c r="U35" s="16"/>
      <c r="V35" s="16"/>
      <c r="W35" s="16"/>
      <c r="X35" s="16"/>
      <c r="Y35" s="16"/>
      <c r="Z35" s="7"/>
      <c r="AA35" s="16"/>
      <c r="AC35" s="37"/>
    </row>
    <row r="36" spans="2:29" x14ac:dyDescent="0.3">
      <c r="B36" s="43"/>
      <c r="U36" s="16"/>
      <c r="V36" s="16"/>
      <c r="W36" s="16"/>
      <c r="X36" s="16"/>
      <c r="Y36" s="16"/>
      <c r="Z36" s="7"/>
      <c r="AA36" s="16"/>
      <c r="AC36" s="37"/>
    </row>
    <row r="37" spans="2:29" x14ac:dyDescent="0.3">
      <c r="B37" s="43"/>
      <c r="U37" s="16"/>
      <c r="V37" s="16"/>
      <c r="W37" s="16"/>
      <c r="X37" s="16"/>
      <c r="Y37" s="16"/>
      <c r="Z37" s="16"/>
      <c r="AA37" s="16"/>
      <c r="AC37" s="37"/>
    </row>
    <row r="38" spans="2:29" x14ac:dyDescent="0.3">
      <c r="B38" s="43"/>
      <c r="U38" s="16"/>
      <c r="V38" s="16"/>
      <c r="W38" s="16"/>
      <c r="X38" s="16"/>
      <c r="Y38" s="16"/>
      <c r="Z38" s="16"/>
      <c r="AA38" s="16"/>
      <c r="AC38" s="37"/>
    </row>
    <row r="39" spans="2:29" x14ac:dyDescent="0.3">
      <c r="B39" s="43"/>
      <c r="U39" s="16"/>
      <c r="V39" s="16"/>
      <c r="W39" s="16"/>
      <c r="X39" s="16"/>
      <c r="Y39" s="16"/>
      <c r="Z39" s="16"/>
      <c r="AA39" s="16"/>
      <c r="AC39" s="37"/>
    </row>
    <row r="40" spans="2:29" x14ac:dyDescent="0.3">
      <c r="B40" s="43"/>
      <c r="AC40" s="36"/>
    </row>
    <row r="41" spans="2:29" x14ac:dyDescent="0.3">
      <c r="B41" s="40"/>
      <c r="AC41" s="36"/>
    </row>
    <row r="42" spans="2:29" x14ac:dyDescent="0.3">
      <c r="B42" s="40"/>
      <c r="AC42" s="36"/>
    </row>
    <row r="43" spans="2:29" x14ac:dyDescent="0.3">
      <c r="B43" s="40"/>
      <c r="AC43" s="36"/>
    </row>
    <row r="44" spans="2:29" x14ac:dyDescent="0.3">
      <c r="B44" s="40"/>
      <c r="U44" s="16"/>
      <c r="V44" s="16"/>
      <c r="W44" s="16"/>
      <c r="AC44" s="36"/>
    </row>
    <row r="45" spans="2:29" ht="15" thickBot="1" x14ac:dyDescent="0.35">
      <c r="B45" s="41"/>
      <c r="C45" s="30"/>
      <c r="D45" s="38"/>
      <c r="E45" s="38"/>
      <c r="F45" s="18"/>
      <c r="G45" s="18"/>
      <c r="U45" s="18"/>
      <c r="V45" s="18"/>
      <c r="W45" s="18"/>
      <c r="X45" s="38"/>
      <c r="Y45" s="38"/>
      <c r="Z45" s="38"/>
      <c r="AA45" s="38"/>
      <c r="AB45" s="30"/>
      <c r="AC45" s="19"/>
    </row>
    <row r="46" spans="2:29" ht="15" thickTop="1" x14ac:dyDescent="0.3"/>
  </sheetData>
  <mergeCells count="3">
    <mergeCell ref="I6:M6"/>
    <mergeCell ref="U20:AA20"/>
    <mergeCell ref="U7:AA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20</xdr:col>
                    <xdr:colOff>99060</xdr:colOff>
                    <xdr:row>7</xdr:row>
                    <xdr:rowOff>137160</xdr:rowOff>
                  </from>
                  <to>
                    <xdr:col>26</xdr:col>
                    <xdr:colOff>434340</xdr:colOff>
                    <xdr:row>16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20</xdr:col>
                    <xdr:colOff>556260</xdr:colOff>
                    <xdr:row>21</xdr:row>
                    <xdr:rowOff>38100</xdr:rowOff>
                  </from>
                  <to>
                    <xdr:col>25</xdr:col>
                    <xdr:colOff>289560</xdr:colOff>
                    <xdr:row>22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C40-30A4-469E-BD98-26B0DA672354}">
  <sheetPr codeName="Sheet2">
    <tabColor theme="9" tint="-0.249977111117893"/>
  </sheetPr>
  <dimension ref="A1:P38"/>
  <sheetViews>
    <sheetView workbookViewId="0">
      <selection activeCell="K2" sqref="K2"/>
    </sheetView>
  </sheetViews>
  <sheetFormatPr defaultRowHeight="13.2" x14ac:dyDescent="0.25"/>
  <cols>
    <col min="1" max="1" width="25.77734375" style="1" customWidth="1"/>
    <col min="2" max="3" width="8.109375" style="1" bestFit="1" customWidth="1"/>
    <col min="4" max="5" width="8.88671875" style="1"/>
    <col min="6" max="6" width="11.33203125" style="1" bestFit="1" customWidth="1"/>
    <col min="7" max="7" width="10.6640625" style="1" bestFit="1" customWidth="1"/>
    <col min="8" max="8" width="7.33203125" style="1" customWidth="1"/>
    <col min="9" max="9" width="8.88671875" style="1"/>
    <col min="10" max="10" width="10.109375" style="1" bestFit="1" customWidth="1"/>
    <col min="11" max="11" width="6.77734375" style="1" customWidth="1"/>
    <col min="12" max="12" width="11.6640625" style="1" bestFit="1" customWidth="1"/>
    <col min="13" max="16" width="13.77734375" style="1" bestFit="1" customWidth="1"/>
    <col min="17" max="16384" width="8.88671875" style="1"/>
  </cols>
  <sheetData>
    <row r="1" spans="1:16" ht="15" customHeight="1" thickBot="1" x14ac:dyDescent="0.35">
      <c r="A1" s="51" t="s">
        <v>59</v>
      </c>
      <c r="B1" s="51"/>
      <c r="C1" s="51"/>
      <c r="D1" s="51"/>
      <c r="E1" s="51"/>
    </row>
    <row r="2" spans="1:16" ht="15" thickBot="1" x14ac:dyDescent="0.35">
      <c r="A2" s="20" t="s">
        <v>0</v>
      </c>
      <c r="B2" s="61">
        <v>44297</v>
      </c>
      <c r="C2" s="61">
        <v>44298</v>
      </c>
      <c r="D2" s="62">
        <v>44299</v>
      </c>
      <c r="E2" s="62">
        <v>44300</v>
      </c>
      <c r="F2" s="54" t="s">
        <v>46</v>
      </c>
      <c r="G2" s="54"/>
      <c r="I2" s="53" t="s">
        <v>68</v>
      </c>
      <c r="J2" s="53"/>
    </row>
    <row r="3" spans="1:16" ht="18.600000000000001" customHeight="1" thickBot="1" x14ac:dyDescent="0.35">
      <c r="A3" s="2" t="s">
        <v>2</v>
      </c>
      <c r="B3" s="3">
        <v>9852</v>
      </c>
      <c r="C3" s="3">
        <f ca="1">RANDBETWEEN(4377,24908)</f>
        <v>24907</v>
      </c>
      <c r="D3" s="3">
        <f t="shared" ref="D3:E3" ca="1" si="0">RANDBETWEEN(4377,24908)</f>
        <v>19252</v>
      </c>
      <c r="E3" s="3">
        <f t="shared" ca="1" si="0"/>
        <v>17770</v>
      </c>
      <c r="F3" s="52" t="s">
        <v>47</v>
      </c>
      <c r="G3" s="52"/>
      <c r="I3" s="74" t="s">
        <v>52</v>
      </c>
      <c r="J3" s="1">
        <v>80</v>
      </c>
    </row>
    <row r="4" spans="1:16" ht="15" thickBot="1" x14ac:dyDescent="0.35">
      <c r="A4" s="2" t="s">
        <v>3</v>
      </c>
      <c r="B4" s="3">
        <v>24908</v>
      </c>
      <c r="C4" s="3">
        <f t="shared" ref="C4:E37" ca="1" si="1">RANDBETWEEN(4377,24908)</f>
        <v>10844</v>
      </c>
      <c r="D4" s="3">
        <f t="shared" ca="1" si="1"/>
        <v>8356</v>
      </c>
      <c r="E4" s="3">
        <f t="shared" ca="1" si="1"/>
        <v>5046</v>
      </c>
      <c r="F4" s="76" t="s">
        <v>48</v>
      </c>
      <c r="G4" s="76" t="s">
        <v>50</v>
      </c>
      <c r="I4" s="74" t="s">
        <v>53</v>
      </c>
      <c r="J4" s="1">
        <v>20</v>
      </c>
    </row>
    <row r="5" spans="1:16" ht="13.8" thickBot="1" x14ac:dyDescent="0.3">
      <c r="A5" s="2" t="s">
        <v>4</v>
      </c>
      <c r="B5" s="3">
        <v>2447</v>
      </c>
      <c r="C5" s="3">
        <f t="shared" ca="1" si="1"/>
        <v>9033</v>
      </c>
      <c r="D5" s="3">
        <f t="shared" ca="1" si="1"/>
        <v>8631</v>
      </c>
      <c r="E5" s="3">
        <f t="shared" ca="1" si="1"/>
        <v>15588</v>
      </c>
      <c r="F5" s="5" t="s">
        <v>49</v>
      </c>
      <c r="G5" s="5" t="s">
        <v>51</v>
      </c>
    </row>
    <row r="6" spans="1:16" ht="13.8" thickBot="1" x14ac:dyDescent="0.3">
      <c r="A6" s="2" t="s">
        <v>5</v>
      </c>
      <c r="B6" s="3">
        <v>1491</v>
      </c>
      <c r="C6" s="3">
        <f t="shared" ca="1" si="1"/>
        <v>23342</v>
      </c>
      <c r="D6" s="3">
        <f t="shared" ca="1" si="1"/>
        <v>15008</v>
      </c>
      <c r="E6" s="3">
        <f t="shared" ca="1" si="1"/>
        <v>6818</v>
      </c>
    </row>
    <row r="7" spans="1:16" ht="13.8" thickBot="1" x14ac:dyDescent="0.3">
      <c r="A7" s="2" t="s">
        <v>6</v>
      </c>
      <c r="B7" s="3">
        <v>94763</v>
      </c>
      <c r="C7" s="3">
        <f t="shared" ca="1" si="1"/>
        <v>11331</v>
      </c>
      <c r="D7" s="3">
        <f t="shared" ca="1" si="1"/>
        <v>19860</v>
      </c>
      <c r="E7" s="3">
        <f t="shared" ca="1" si="1"/>
        <v>7950</v>
      </c>
    </row>
    <row r="8" spans="1:16" ht="13.8" thickBot="1" x14ac:dyDescent="0.3">
      <c r="A8" s="2" t="s">
        <v>7</v>
      </c>
      <c r="B8" s="3">
        <v>4107</v>
      </c>
      <c r="C8" s="3">
        <f t="shared" ca="1" si="1"/>
        <v>8114</v>
      </c>
      <c r="D8" s="3">
        <f t="shared" ca="1" si="1"/>
        <v>21707</v>
      </c>
      <c r="E8" s="3">
        <f t="shared" ca="1" si="1"/>
        <v>17907</v>
      </c>
      <c r="F8" s="53" t="s">
        <v>65</v>
      </c>
      <c r="G8" s="53"/>
    </row>
    <row r="9" spans="1:16" ht="15" thickBot="1" x14ac:dyDescent="0.35">
      <c r="A9" s="2" t="s">
        <v>8</v>
      </c>
      <c r="B9" s="3">
        <v>39665</v>
      </c>
      <c r="C9" s="3">
        <f t="shared" ca="1" si="1"/>
        <v>16080</v>
      </c>
      <c r="D9" s="3">
        <f t="shared" ca="1" si="1"/>
        <v>14629</v>
      </c>
      <c r="E9" s="3">
        <f t="shared" ca="1" si="1"/>
        <v>14740</v>
      </c>
      <c r="F9" s="74" t="s">
        <v>54</v>
      </c>
      <c r="G9" s="1">
        <v>52</v>
      </c>
      <c r="I9" s="53" t="s">
        <v>56</v>
      </c>
      <c r="J9" s="53"/>
      <c r="K9" s="53"/>
    </row>
    <row r="10" spans="1:16" ht="15.6" customHeight="1" thickBot="1" x14ac:dyDescent="0.35">
      <c r="A10" s="2" t="s">
        <v>9</v>
      </c>
      <c r="B10" s="4">
        <v>889</v>
      </c>
      <c r="C10" s="3">
        <f t="shared" ca="1" si="1"/>
        <v>19126</v>
      </c>
      <c r="D10" s="3">
        <f t="shared" ca="1" si="1"/>
        <v>14297</v>
      </c>
      <c r="E10" s="3">
        <f t="shared" ca="1" si="1"/>
        <v>17647</v>
      </c>
      <c r="F10" s="74" t="s">
        <v>55</v>
      </c>
      <c r="G10" s="1">
        <v>48</v>
      </c>
      <c r="I10" s="23"/>
      <c r="J10" s="60">
        <v>66284</v>
      </c>
      <c r="K10" s="23"/>
    </row>
    <row r="11" spans="1:16" ht="15" thickBot="1" x14ac:dyDescent="0.35">
      <c r="A11" s="2" t="s">
        <v>10</v>
      </c>
      <c r="B11" s="3">
        <v>75514</v>
      </c>
      <c r="C11" s="3">
        <f t="shared" ca="1" si="1"/>
        <v>18064</v>
      </c>
      <c r="D11" s="3">
        <f t="shared" ca="1" si="1"/>
        <v>17752</v>
      </c>
      <c r="E11" s="3">
        <f t="shared" ca="1" si="1"/>
        <v>7640</v>
      </c>
      <c r="I11" s="77" t="s">
        <v>57</v>
      </c>
      <c r="J11" s="77"/>
      <c r="K11" s="77"/>
    </row>
    <row r="12" spans="1:16" ht="13.8" thickBot="1" x14ac:dyDescent="0.3">
      <c r="A12" s="2" t="s">
        <v>11</v>
      </c>
      <c r="B12" s="3">
        <v>9272</v>
      </c>
      <c r="C12" s="3">
        <f t="shared" ca="1" si="1"/>
        <v>19935</v>
      </c>
      <c r="D12" s="3">
        <f t="shared" ca="1" si="1"/>
        <v>9572</v>
      </c>
      <c r="E12" s="3">
        <f t="shared" ca="1" si="1"/>
        <v>11685</v>
      </c>
      <c r="I12" s="23"/>
      <c r="J12" s="60">
        <v>59218</v>
      </c>
      <c r="K12" s="23"/>
    </row>
    <row r="13" spans="1:16" ht="15" thickBot="1" x14ac:dyDescent="0.35">
      <c r="A13" s="2" t="s">
        <v>12</v>
      </c>
      <c r="B13" s="4" t="s">
        <v>13</v>
      </c>
      <c r="C13" s="3">
        <f t="shared" ca="1" si="1"/>
        <v>23444</v>
      </c>
      <c r="D13" s="3">
        <f t="shared" ca="1" si="1"/>
        <v>8613</v>
      </c>
      <c r="E13" s="3">
        <f t="shared" ca="1" si="1"/>
        <v>18912</v>
      </c>
      <c r="I13" s="78" t="s">
        <v>58</v>
      </c>
      <c r="J13" s="78"/>
      <c r="K13" s="78"/>
    </row>
    <row r="14" spans="1:16" ht="13.8" thickBot="1" x14ac:dyDescent="0.3">
      <c r="A14" s="2" t="s">
        <v>14</v>
      </c>
      <c r="B14" s="3">
        <v>47345</v>
      </c>
      <c r="C14" s="3">
        <f t="shared" ca="1" si="1"/>
        <v>7019</v>
      </c>
      <c r="D14" s="3">
        <f t="shared" ca="1" si="1"/>
        <v>7374</v>
      </c>
      <c r="E14" s="3">
        <f t="shared" ca="1" si="1"/>
        <v>21103</v>
      </c>
      <c r="F14" s="1" t="s">
        <v>70</v>
      </c>
      <c r="G14" s="1">
        <f>'Chart Data'!B2</f>
        <v>13</v>
      </c>
      <c r="I14" s="23"/>
      <c r="J14" s="60">
        <v>7066</v>
      </c>
      <c r="K14" s="23"/>
    </row>
    <row r="15" spans="1:16" ht="13.8" thickBot="1" x14ac:dyDescent="0.3">
      <c r="A15" s="2" t="s">
        <v>15</v>
      </c>
      <c r="B15" s="3">
        <v>33282</v>
      </c>
      <c r="C15" s="3">
        <f t="shared" ca="1" si="1"/>
        <v>16220</v>
      </c>
      <c r="D15" s="3">
        <f t="shared" ca="1" si="1"/>
        <v>21656</v>
      </c>
      <c r="E15" s="3">
        <f t="shared" ca="1" si="1"/>
        <v>23924</v>
      </c>
      <c r="F15" s="52"/>
      <c r="G15" s="52"/>
      <c r="H15" s="52"/>
      <c r="I15" s="52"/>
      <c r="J15" s="52"/>
    </row>
    <row r="16" spans="1:16" ht="14.4" customHeight="1" thickBot="1" x14ac:dyDescent="0.35">
      <c r="A16" s="2" t="s">
        <v>16</v>
      </c>
      <c r="B16" s="3">
        <v>43303</v>
      </c>
      <c r="C16" s="3">
        <f t="shared" ca="1" si="1"/>
        <v>8620</v>
      </c>
      <c r="D16" s="3">
        <f t="shared" ca="1" si="1"/>
        <v>23203</v>
      </c>
      <c r="E16" s="3">
        <f t="shared" ca="1" si="1"/>
        <v>10477</v>
      </c>
      <c r="F16" s="58" t="s">
        <v>66</v>
      </c>
      <c r="G16" s="58"/>
      <c r="H16" s="58"/>
      <c r="I16" s="58"/>
      <c r="J16" s="58"/>
      <c r="L16" s="59" t="s">
        <v>63</v>
      </c>
      <c r="M16" s="59"/>
      <c r="N16" s="59"/>
      <c r="O16" s="59"/>
      <c r="P16" s="59"/>
    </row>
    <row r="17" spans="1:16" ht="15" thickBot="1" x14ac:dyDescent="0.35">
      <c r="A17" s="2" t="s">
        <v>17</v>
      </c>
      <c r="B17" s="3">
        <v>35890</v>
      </c>
      <c r="C17" s="3">
        <f t="shared" ca="1" si="1"/>
        <v>21383</v>
      </c>
      <c r="D17" s="3">
        <f t="shared" ca="1" si="1"/>
        <v>11915</v>
      </c>
      <c r="E17" s="3">
        <f t="shared" ca="1" si="1"/>
        <v>8106</v>
      </c>
      <c r="F17" s="1" t="s">
        <v>64</v>
      </c>
      <c r="G17" s="65">
        <v>44297</v>
      </c>
      <c r="H17" s="65">
        <v>44298</v>
      </c>
      <c r="I17" s="66">
        <v>44299</v>
      </c>
      <c r="J17" s="66">
        <v>44300</v>
      </c>
      <c r="L17" s="1" t="s">
        <v>64</v>
      </c>
      <c r="M17" s="65">
        <v>44297</v>
      </c>
      <c r="N17" s="65">
        <v>44298</v>
      </c>
      <c r="O17" s="66">
        <v>44299</v>
      </c>
      <c r="P17" s="66">
        <v>44300</v>
      </c>
    </row>
    <row r="18" spans="1:16" ht="15" thickBot="1" x14ac:dyDescent="0.35">
      <c r="A18" s="2" t="s">
        <v>18</v>
      </c>
      <c r="B18" s="4" t="s">
        <v>19</v>
      </c>
      <c r="C18" s="3">
        <f t="shared" ca="1" si="1"/>
        <v>11002</v>
      </c>
      <c r="D18" s="3">
        <f t="shared" ca="1" si="1"/>
        <v>9037</v>
      </c>
      <c r="E18" s="3">
        <f t="shared" ca="1" si="1"/>
        <v>13771</v>
      </c>
      <c r="F18" s="64" t="s">
        <v>54</v>
      </c>
      <c r="G18" s="1">
        <f>ROUND(0.52*(INDEX(B3:B37,G14)),0)</f>
        <v>17307</v>
      </c>
      <c r="H18" s="1">
        <f ca="1">ROUND(0.52*(INDEX(C3:C37,G14)),0)</f>
        <v>8434</v>
      </c>
      <c r="I18" s="1">
        <f ca="1">ROUND(0.52*(INDEX(D3:D37,G14)),0)</f>
        <v>11261</v>
      </c>
      <c r="J18" s="1">
        <f ca="1">ROUND(0.52*(INDEX(E3:E37,G14)),0)</f>
        <v>12440</v>
      </c>
      <c r="L18" s="67" t="s">
        <v>54</v>
      </c>
      <c r="M18" s="1">
        <f>100*G18/G20</f>
        <v>52.001081665765277</v>
      </c>
      <c r="N18" s="1">
        <f t="shared" ref="N18:P18" ca="1" si="2">100*H18/H20</f>
        <v>51.997533908754626</v>
      </c>
      <c r="O18" s="1">
        <f t="shared" ca="1" si="2"/>
        <v>51.999445881049134</v>
      </c>
      <c r="P18" s="1">
        <f t="shared" ca="1" si="2"/>
        <v>51.9979936465474</v>
      </c>
    </row>
    <row r="19" spans="1:16" ht="15" thickBot="1" x14ac:dyDescent="0.35">
      <c r="A19" s="2" t="s">
        <v>20</v>
      </c>
      <c r="B19" s="4" t="s">
        <v>21</v>
      </c>
      <c r="C19" s="3">
        <f t="shared" ca="1" si="1"/>
        <v>15191</v>
      </c>
      <c r="D19" s="3">
        <f t="shared" ca="1" si="1"/>
        <v>21172</v>
      </c>
      <c r="E19" s="3">
        <f t="shared" ca="1" si="1"/>
        <v>12762</v>
      </c>
      <c r="F19" s="64" t="s">
        <v>55</v>
      </c>
      <c r="G19" s="6">
        <f>(INDEX(B3:B37,G14,1)-G18)</f>
        <v>15975</v>
      </c>
      <c r="H19" s="6">
        <f ca="1">(INDEX(C3:C37,G14,1)-H18)</f>
        <v>7786</v>
      </c>
      <c r="I19" s="6">
        <f ca="1">(INDEX(D3:D37,G14,1)-I18)</f>
        <v>10395</v>
      </c>
      <c r="J19" s="6">
        <f ca="1">(INDEX(E3:E37,G14,1)-J18)</f>
        <v>11484</v>
      </c>
      <c r="L19" s="67" t="s">
        <v>55</v>
      </c>
      <c r="M19" s="1">
        <f>G19*100/G20</f>
        <v>47.998918334234723</v>
      </c>
      <c r="N19" s="1">
        <f t="shared" ref="N19:P19" ca="1" si="3">H19*100/H20</f>
        <v>48.002466091245374</v>
      </c>
      <c r="O19" s="1">
        <f t="shared" ca="1" si="3"/>
        <v>48.000554118950866</v>
      </c>
      <c r="P19" s="1">
        <f t="shared" ca="1" si="3"/>
        <v>48.0020063534526</v>
      </c>
    </row>
    <row r="20" spans="1:16" ht="15" thickBot="1" x14ac:dyDescent="0.35">
      <c r="A20" s="2" t="s">
        <v>22</v>
      </c>
      <c r="B20" s="4">
        <v>570</v>
      </c>
      <c r="C20" s="3">
        <f t="shared" ca="1" si="1"/>
        <v>18635</v>
      </c>
      <c r="D20" s="3">
        <f t="shared" ca="1" si="1"/>
        <v>5152</v>
      </c>
      <c r="E20" s="3">
        <f t="shared" ca="1" si="1"/>
        <v>22490</v>
      </c>
      <c r="F20" s="64" t="s">
        <v>1</v>
      </c>
      <c r="G20" s="1">
        <f>G18+G19</f>
        <v>33282</v>
      </c>
      <c r="H20" s="1">
        <f t="shared" ref="H20:J20" ca="1" si="4">H18+H19</f>
        <v>16220</v>
      </c>
      <c r="I20" s="1">
        <f t="shared" ca="1" si="4"/>
        <v>21656</v>
      </c>
      <c r="J20" s="1">
        <f t="shared" ca="1" si="4"/>
        <v>23924</v>
      </c>
      <c r="L20" s="67" t="s">
        <v>48</v>
      </c>
      <c r="M20" s="1">
        <f>G21*100/G23</f>
        <v>80.001201850850308</v>
      </c>
      <c r="N20" s="1">
        <f t="shared" ref="N20:P20" ca="1" si="5">H21*100/H23</f>
        <v>86.997533908754619</v>
      </c>
      <c r="O20" s="1">
        <f t="shared" ca="1" si="5"/>
        <v>89.998152936830436</v>
      </c>
      <c r="P20" s="1">
        <f t="shared" ca="1" si="5"/>
        <v>75</v>
      </c>
    </row>
    <row r="21" spans="1:16" ht="15" thickBot="1" x14ac:dyDescent="0.35">
      <c r="A21" s="2" t="s">
        <v>23</v>
      </c>
      <c r="B21" s="4">
        <v>636</v>
      </c>
      <c r="C21" s="3">
        <f t="shared" ca="1" si="1"/>
        <v>18889</v>
      </c>
      <c r="D21" s="3">
        <f t="shared" ca="1" si="1"/>
        <v>11409</v>
      </c>
      <c r="E21" s="3">
        <f t="shared" ca="1" si="1"/>
        <v>12615</v>
      </c>
      <c r="F21" s="64" t="s">
        <v>48</v>
      </c>
      <c r="G21" s="1">
        <f>ROUND((INDEX(B3:B37,G14,1))*0.8,0)</f>
        <v>26626</v>
      </c>
      <c r="H21" s="1">
        <f ca="1">ROUND((INDEX(C3:C37,G14,1))*0.87,0)</f>
        <v>14111</v>
      </c>
      <c r="I21" s="1">
        <f ca="1">ROUND((INDEX(D3:D37,G14,1))*0.9,0)</f>
        <v>19490</v>
      </c>
      <c r="J21" s="1">
        <f ca="1">ROUND((INDEX(E3:E37,G14,1))*0.75,0)</f>
        <v>17943</v>
      </c>
      <c r="L21" s="67" t="s">
        <v>50</v>
      </c>
      <c r="M21" s="1">
        <f>100-M20</f>
        <v>19.998798149149692</v>
      </c>
      <c r="N21" s="1">
        <f t="shared" ref="N21:P21" ca="1" si="6">100-N20</f>
        <v>13.002466091245381</v>
      </c>
      <c r="O21" s="1">
        <f t="shared" ca="1" si="6"/>
        <v>10.001847063169564</v>
      </c>
      <c r="P21" s="1">
        <f t="shared" ca="1" si="6"/>
        <v>25</v>
      </c>
    </row>
    <row r="22" spans="1:16" ht="15" thickBot="1" x14ac:dyDescent="0.35">
      <c r="A22" s="2" t="s">
        <v>24</v>
      </c>
      <c r="B22" s="4" t="s">
        <v>25</v>
      </c>
      <c r="C22" s="3">
        <f t="shared" ca="1" si="1"/>
        <v>18350</v>
      </c>
      <c r="D22" s="3">
        <f t="shared" ca="1" si="1"/>
        <v>7509</v>
      </c>
      <c r="E22" s="3">
        <f t="shared" ca="1" si="1"/>
        <v>20153</v>
      </c>
      <c r="F22" s="64" t="s">
        <v>50</v>
      </c>
      <c r="G22" s="1">
        <f>G23-G21</f>
        <v>6656</v>
      </c>
      <c r="H22" s="1">
        <f t="shared" ref="H22:J22" ca="1" si="7">H23-H21</f>
        <v>2109</v>
      </c>
      <c r="I22" s="1">
        <f t="shared" ca="1" si="7"/>
        <v>2166</v>
      </c>
      <c r="J22" s="1">
        <f t="shared" ca="1" si="7"/>
        <v>5981</v>
      </c>
      <c r="L22" s="67" t="s">
        <v>61</v>
      </c>
      <c r="M22" s="1">
        <f>G24*100/G23</f>
        <v>89.000060092542512</v>
      </c>
      <c r="N22" s="1">
        <f t="shared" ref="N22:P22" ca="1" si="8">H24*100/H23</f>
        <v>89.001233045622683</v>
      </c>
      <c r="O22" s="1">
        <f t="shared" ca="1" si="8"/>
        <v>89.000738825267831</v>
      </c>
      <c r="P22" s="1">
        <f t="shared" ca="1" si="8"/>
        <v>88.99849523491055</v>
      </c>
    </row>
    <row r="23" spans="1:16" ht="15" thickBot="1" x14ac:dyDescent="0.35">
      <c r="A23" s="2" t="s">
        <v>26</v>
      </c>
      <c r="B23" s="1">
        <v>357552</v>
      </c>
      <c r="C23" s="1">
        <v>5602</v>
      </c>
      <c r="D23" s="1">
        <v>15964</v>
      </c>
      <c r="E23" s="1">
        <v>17866</v>
      </c>
      <c r="F23" s="64" t="s">
        <v>60</v>
      </c>
      <c r="G23" s="1">
        <f>G20</f>
        <v>33282</v>
      </c>
      <c r="H23" s="1">
        <f t="shared" ref="H23:J23" ca="1" si="9">H20</f>
        <v>16220</v>
      </c>
      <c r="I23" s="1">
        <f t="shared" ca="1" si="9"/>
        <v>21656</v>
      </c>
      <c r="J23" s="1">
        <f t="shared" ca="1" si="9"/>
        <v>23924</v>
      </c>
      <c r="L23" s="67" t="s">
        <v>53</v>
      </c>
      <c r="M23" s="1">
        <f>100-M22</f>
        <v>10.999939907457488</v>
      </c>
      <c r="N23" s="1">
        <f t="shared" ref="N23:P23" ca="1" si="10">100-N22</f>
        <v>10.998766954377317</v>
      </c>
      <c r="O23" s="1">
        <f t="shared" ca="1" si="10"/>
        <v>10.999261174732169</v>
      </c>
      <c r="P23" s="1">
        <f t="shared" ca="1" si="10"/>
        <v>11.00150476508945</v>
      </c>
    </row>
    <row r="24" spans="1:16" ht="15" thickBot="1" x14ac:dyDescent="0.35">
      <c r="A24" s="2" t="s">
        <v>27</v>
      </c>
      <c r="B24" s="3">
        <v>2431</v>
      </c>
      <c r="C24" s="3">
        <f t="shared" ca="1" si="1"/>
        <v>19366</v>
      </c>
      <c r="D24" s="3">
        <f t="shared" ca="1" si="1"/>
        <v>4590</v>
      </c>
      <c r="E24" s="3">
        <f t="shared" ca="1" si="1"/>
        <v>24308</v>
      </c>
      <c r="F24" s="64" t="s">
        <v>61</v>
      </c>
      <c r="G24" s="1">
        <f>ROUND((INDEX(B3:B37,G14,1))*0.89,0)</f>
        <v>29621</v>
      </c>
      <c r="H24" s="1">
        <f ca="1">ROUND((INDEX(C3:C37,G14,1))*0.89,0)</f>
        <v>14436</v>
      </c>
      <c r="I24" s="1">
        <f ca="1">ROUND((INDEX(D3:D37,G14,1))*0.89,0)</f>
        <v>19274</v>
      </c>
      <c r="J24" s="1">
        <f ca="1">ROUND((INDEX(E3:E37,G14,1))*0.89,0)</f>
        <v>21292</v>
      </c>
      <c r="L24" s="67" t="s">
        <v>62</v>
      </c>
      <c r="M24" s="1">
        <f>G26*100/G23</f>
        <v>89.000060092542512</v>
      </c>
      <c r="N24" s="1">
        <f t="shared" ref="N24:P24" ca="1" si="11">H26*100/H23</f>
        <v>89.001233045622683</v>
      </c>
      <c r="O24" s="1">
        <f t="shared" ca="1" si="11"/>
        <v>89.000738825267831</v>
      </c>
      <c r="P24" s="1">
        <f t="shared" ca="1" si="11"/>
        <v>88.99849523491055</v>
      </c>
    </row>
    <row r="25" spans="1:16" ht="15" thickBot="1" x14ac:dyDescent="0.35">
      <c r="A25" s="2" t="s">
        <v>28</v>
      </c>
      <c r="B25" s="3">
        <v>4419</v>
      </c>
      <c r="C25" s="3">
        <f t="shared" ca="1" si="1"/>
        <v>12359</v>
      </c>
      <c r="D25" s="3">
        <f t="shared" ca="1" si="1"/>
        <v>7773</v>
      </c>
      <c r="E25" s="3">
        <f t="shared" ca="1" si="1"/>
        <v>8141</v>
      </c>
      <c r="F25" s="64" t="s">
        <v>53</v>
      </c>
      <c r="G25" s="1">
        <f>G23-G24</f>
        <v>3661</v>
      </c>
      <c r="H25" s="1">
        <f t="shared" ref="H25:J25" ca="1" si="12">H23-H24</f>
        <v>1784</v>
      </c>
      <c r="I25" s="1">
        <f t="shared" ca="1" si="12"/>
        <v>2382</v>
      </c>
      <c r="J25" s="1">
        <f t="shared" ca="1" si="12"/>
        <v>2632</v>
      </c>
      <c r="L25" s="67" t="s">
        <v>58</v>
      </c>
      <c r="M25" s="1">
        <f>100-M24</f>
        <v>10.999939907457488</v>
      </c>
      <c r="N25" s="1">
        <f t="shared" ref="N25:P25" ca="1" si="13">100-N24</f>
        <v>10.998766954377317</v>
      </c>
      <c r="O25" s="1">
        <f t="shared" ca="1" si="13"/>
        <v>10.999261174732169</v>
      </c>
      <c r="P25" s="1">
        <f t="shared" ca="1" si="13"/>
        <v>11.00150476508945</v>
      </c>
    </row>
    <row r="26" spans="1:16" ht="15" thickBot="1" x14ac:dyDescent="0.35">
      <c r="A26" s="2" t="s">
        <v>29</v>
      </c>
      <c r="B26" s="3">
        <v>10973</v>
      </c>
      <c r="C26" s="3">
        <f t="shared" ca="1" si="1"/>
        <v>5722</v>
      </c>
      <c r="D26" s="3">
        <f t="shared" ca="1" si="1"/>
        <v>6071</v>
      </c>
      <c r="E26" s="3">
        <f t="shared" ca="1" si="1"/>
        <v>10634</v>
      </c>
      <c r="F26" s="64" t="s">
        <v>62</v>
      </c>
      <c r="G26" s="1">
        <f>ROUND((INDEX(B3:B37,G14,1))*0.89,0)</f>
        <v>29621</v>
      </c>
      <c r="H26" s="1">
        <f ca="1">ROUND((INDEX(C3:C37,G14,1))*0.89,0)</f>
        <v>14436</v>
      </c>
      <c r="I26" s="1">
        <f ca="1">ROUND((INDEX(D3:D37,G14,1))*0.89,0)</f>
        <v>19274</v>
      </c>
      <c r="J26" s="1">
        <f ca="1">ROUND((INDEX(E3:E37,G14,1))*0.89,0)</f>
        <v>21292</v>
      </c>
    </row>
    <row r="27" spans="1:16" ht="15" thickBot="1" x14ac:dyDescent="0.35">
      <c r="A27" s="2" t="s">
        <v>30</v>
      </c>
      <c r="B27" s="3">
        <v>4533</v>
      </c>
      <c r="C27" s="3">
        <f t="shared" ca="1" si="1"/>
        <v>16937</v>
      </c>
      <c r="D27" s="3">
        <f t="shared" ca="1" si="1"/>
        <v>20808</v>
      </c>
      <c r="E27" s="3">
        <f t="shared" ca="1" si="1"/>
        <v>15450</v>
      </c>
      <c r="F27" s="64" t="s">
        <v>58</v>
      </c>
      <c r="G27" s="1">
        <f>G23-G26</f>
        <v>3661</v>
      </c>
      <c r="H27" s="1">
        <f t="shared" ref="H27:J27" ca="1" si="14">H23-H26</f>
        <v>1784</v>
      </c>
      <c r="I27" s="1">
        <f t="shared" ca="1" si="14"/>
        <v>2382</v>
      </c>
      <c r="J27" s="1">
        <f t="shared" ca="1" si="14"/>
        <v>2632</v>
      </c>
    </row>
    <row r="28" spans="1:16" ht="13.8" thickBot="1" x14ac:dyDescent="0.3">
      <c r="A28" s="2" t="s">
        <v>31</v>
      </c>
      <c r="B28" s="4" t="s">
        <v>32</v>
      </c>
      <c r="C28" s="3">
        <f t="shared" ca="1" si="1"/>
        <v>5988</v>
      </c>
      <c r="D28" s="3">
        <f t="shared" ca="1" si="1"/>
        <v>8459</v>
      </c>
      <c r="E28" s="3">
        <f t="shared" ca="1" si="1"/>
        <v>12872</v>
      </c>
    </row>
    <row r="29" spans="1:16" ht="13.8" thickBot="1" x14ac:dyDescent="0.3">
      <c r="A29" s="2" t="s">
        <v>33</v>
      </c>
      <c r="B29" s="3">
        <v>9849</v>
      </c>
      <c r="C29" s="3">
        <f t="shared" ca="1" si="1"/>
        <v>9923</v>
      </c>
      <c r="D29" s="3">
        <f t="shared" ca="1" si="1"/>
        <v>17829</v>
      </c>
      <c r="E29" s="3">
        <f t="shared" ca="1" si="1"/>
        <v>14222</v>
      </c>
    </row>
    <row r="30" spans="1:16" ht="13.8" thickBot="1" x14ac:dyDescent="0.3">
      <c r="A30" s="2" t="s">
        <v>34</v>
      </c>
      <c r="B30" s="3">
        <v>79180</v>
      </c>
      <c r="C30" s="3">
        <f t="shared" ca="1" si="1"/>
        <v>5486</v>
      </c>
      <c r="D30" s="3">
        <f t="shared" ca="1" si="1"/>
        <v>11415</v>
      </c>
      <c r="E30" s="3">
        <f t="shared" ca="1" si="1"/>
        <v>4618</v>
      </c>
    </row>
    <row r="31" spans="1:16" ht="13.8" thickBot="1" x14ac:dyDescent="0.3">
      <c r="A31" s="2" t="s">
        <v>35</v>
      </c>
      <c r="B31" s="4" t="s">
        <v>36</v>
      </c>
      <c r="C31" s="3">
        <f t="shared" ca="1" si="1"/>
        <v>5586</v>
      </c>
      <c r="D31" s="3">
        <f t="shared" ca="1" si="1"/>
        <v>7498</v>
      </c>
      <c r="E31" s="3">
        <f t="shared" ca="1" si="1"/>
        <v>12895</v>
      </c>
    </row>
    <row r="32" spans="1:16" ht="13.8" thickBot="1" x14ac:dyDescent="0.3">
      <c r="A32" s="2" t="s">
        <v>37</v>
      </c>
      <c r="B32" s="3">
        <v>6291</v>
      </c>
      <c r="C32" s="3">
        <f t="shared" ca="1" si="1"/>
        <v>12735</v>
      </c>
      <c r="D32" s="3">
        <f t="shared" ca="1" si="1"/>
        <v>13134</v>
      </c>
      <c r="E32" s="3">
        <f t="shared" ca="1" si="1"/>
        <v>18647</v>
      </c>
    </row>
    <row r="33" spans="1:5" ht="13.8" thickBot="1" x14ac:dyDescent="0.3">
      <c r="A33" s="2" t="s">
        <v>38</v>
      </c>
      <c r="B33" s="4" t="s">
        <v>39</v>
      </c>
      <c r="C33" s="3">
        <f t="shared" ca="1" si="1"/>
        <v>23466</v>
      </c>
      <c r="D33" s="3">
        <f t="shared" ca="1" si="1"/>
        <v>18902</v>
      </c>
      <c r="E33" s="3">
        <f t="shared" ca="1" si="1"/>
        <v>14522</v>
      </c>
    </row>
    <row r="34" spans="1:5" ht="13.8" thickBot="1" x14ac:dyDescent="0.3">
      <c r="A34" s="2" t="s">
        <v>40</v>
      </c>
      <c r="B34" s="4" t="s">
        <v>41</v>
      </c>
      <c r="C34" s="3">
        <f t="shared" ca="1" si="1"/>
        <v>13097</v>
      </c>
      <c r="D34" s="3">
        <f t="shared" ca="1" si="1"/>
        <v>8866</v>
      </c>
      <c r="E34" s="3">
        <f t="shared" ca="1" si="1"/>
        <v>23143</v>
      </c>
    </row>
    <row r="35" spans="1:5" ht="13.8" thickBot="1" x14ac:dyDescent="0.3">
      <c r="A35" s="2" t="s">
        <v>42</v>
      </c>
      <c r="B35" s="4">
        <v>15</v>
      </c>
      <c r="C35" s="3">
        <f t="shared" ca="1" si="1"/>
        <v>18677</v>
      </c>
      <c r="D35" s="3">
        <f t="shared" ca="1" si="1"/>
        <v>17826</v>
      </c>
      <c r="E35" s="3">
        <f t="shared" ca="1" si="1"/>
        <v>6359</v>
      </c>
    </row>
    <row r="36" spans="1:5" ht="13.8" thickBot="1" x14ac:dyDescent="0.3">
      <c r="A36" s="2" t="s">
        <v>43</v>
      </c>
      <c r="B36" s="4" t="s">
        <v>44</v>
      </c>
      <c r="C36" s="3">
        <f t="shared" ca="1" si="1"/>
        <v>6386</v>
      </c>
      <c r="D36" s="3">
        <f t="shared" ca="1" si="1"/>
        <v>22503</v>
      </c>
      <c r="E36" s="3">
        <f t="shared" ca="1" si="1"/>
        <v>6423</v>
      </c>
    </row>
    <row r="37" spans="1:5" ht="18" customHeight="1" x14ac:dyDescent="0.25">
      <c r="A37" s="2" t="s">
        <v>45</v>
      </c>
      <c r="B37" s="3">
        <v>31959</v>
      </c>
      <c r="C37" s="3">
        <f t="shared" ca="1" si="1"/>
        <v>4775</v>
      </c>
      <c r="D37" s="3">
        <f t="shared" ca="1" si="1"/>
        <v>6055</v>
      </c>
      <c r="E37" s="3">
        <f t="shared" ca="1" si="1"/>
        <v>11444</v>
      </c>
    </row>
    <row r="38" spans="1:5" ht="14.4" x14ac:dyDescent="0.3">
      <c r="A38" s="21" t="s">
        <v>67</v>
      </c>
      <c r="B38" s="63">
        <f>SUM(B3:B37)</f>
        <v>931136</v>
      </c>
      <c r="C38" s="63">
        <f t="shared" ref="C38:E38" ca="1" si="15">SUM(C3:C37)</f>
        <v>485634</v>
      </c>
      <c r="D38" s="63">
        <f t="shared" ca="1" si="15"/>
        <v>463797</v>
      </c>
      <c r="E38" s="63">
        <f t="shared" ca="1" si="15"/>
        <v>488648</v>
      </c>
    </row>
  </sheetData>
  <mergeCells count="11">
    <mergeCell ref="F16:J16"/>
    <mergeCell ref="L16:P16"/>
    <mergeCell ref="A1:E1"/>
    <mergeCell ref="I13:K13"/>
    <mergeCell ref="F8:G8"/>
    <mergeCell ref="F2:G2"/>
    <mergeCell ref="F3:G3"/>
    <mergeCell ref="I2:J2"/>
    <mergeCell ref="I9:K9"/>
    <mergeCell ref="I11:K11"/>
    <mergeCell ref="F15:J15"/>
  </mergeCells>
  <conditionalFormatting sqref="B3:E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J2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{595BD50D-5CB3-42C6-9203-AB2E2ECE3B1A}</x14:id>
        </ext>
      </extLst>
    </cfRule>
  </conditionalFormatting>
  <conditionalFormatting sqref="M18:P2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BD50D-5CB3-42C6-9203-AB2E2ECE3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G18:J27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ACF9-24E7-4A2D-B5D5-DBD40CC0DD79}">
  <dimension ref="A1:E37"/>
  <sheetViews>
    <sheetView workbookViewId="0">
      <selection activeCell="G21" sqref="G21"/>
    </sheetView>
  </sheetViews>
  <sheetFormatPr defaultRowHeight="14.4" x14ac:dyDescent="0.3"/>
  <sheetData>
    <row r="1" spans="1:5" ht="31.2" thickBot="1" x14ac:dyDescent="0.35">
      <c r="A1" s="55" t="s">
        <v>2</v>
      </c>
      <c r="B1" s="56">
        <v>3190</v>
      </c>
      <c r="C1" s="56">
        <v>55096</v>
      </c>
      <c r="D1">
        <v>3190</v>
      </c>
    </row>
    <row r="2" spans="1:5" ht="23.4" thickBot="1" x14ac:dyDescent="0.35">
      <c r="A2" s="55" t="s">
        <v>3</v>
      </c>
      <c r="B2" s="56">
        <v>3579</v>
      </c>
      <c r="C2" s="57" t="s">
        <v>81</v>
      </c>
      <c r="D2">
        <v>3579</v>
      </c>
      <c r="E2">
        <v>4019039</v>
      </c>
    </row>
    <row r="3" spans="1:5" ht="21" thickBot="1" x14ac:dyDescent="0.35">
      <c r="A3" s="55" t="s">
        <v>4</v>
      </c>
      <c r="B3" s="56">
        <v>4373</v>
      </c>
      <c r="C3" s="57" t="s">
        <v>82</v>
      </c>
      <c r="D3">
        <v>4373</v>
      </c>
      <c r="E3">
        <v>141321</v>
      </c>
    </row>
    <row r="4" spans="1:5" ht="23.4" thickBot="1" x14ac:dyDescent="0.35">
      <c r="A4" s="55" t="s">
        <v>5</v>
      </c>
      <c r="B4" s="56">
        <v>7116</v>
      </c>
      <c r="C4" s="57" t="s">
        <v>83</v>
      </c>
      <c r="D4">
        <v>7116</v>
      </c>
      <c r="E4">
        <v>1355947</v>
      </c>
    </row>
    <row r="5" spans="1:5" ht="23.4" thickBot="1" x14ac:dyDescent="0.35">
      <c r="A5" s="55" t="s">
        <v>6</v>
      </c>
      <c r="B5" s="56">
        <v>37131</v>
      </c>
      <c r="C5" s="57" t="s">
        <v>84</v>
      </c>
      <c r="D5">
        <v>37131</v>
      </c>
      <c r="E5">
        <v>4126194</v>
      </c>
    </row>
    <row r="6" spans="1:5" ht="15" thickBot="1" x14ac:dyDescent="0.35">
      <c r="A6" s="55" t="s">
        <v>7</v>
      </c>
      <c r="B6" s="56">
        <v>4259</v>
      </c>
      <c r="C6" s="57" t="s">
        <v>85</v>
      </c>
      <c r="D6">
        <v>4259</v>
      </c>
      <c r="E6">
        <v>126207</v>
      </c>
    </row>
    <row r="7" spans="1:5" ht="23.4" thickBot="1" x14ac:dyDescent="0.35">
      <c r="A7" s="55" t="s">
        <v>8</v>
      </c>
      <c r="B7" s="56">
        <v>44793</v>
      </c>
      <c r="C7" s="57" t="s">
        <v>86</v>
      </c>
      <c r="D7">
        <v>44793</v>
      </c>
      <c r="E7">
        <v>3868883</v>
      </c>
    </row>
    <row r="8" spans="1:5" ht="21" thickBot="1" x14ac:dyDescent="0.35">
      <c r="A8" s="55" t="s">
        <v>9</v>
      </c>
      <c r="B8" s="57">
        <v>790</v>
      </c>
      <c r="C8" s="56">
        <v>35747</v>
      </c>
      <c r="D8">
        <v>790</v>
      </c>
    </row>
    <row r="9" spans="1:5" ht="23.4" thickBot="1" x14ac:dyDescent="0.35">
      <c r="A9" s="55" t="s">
        <v>10</v>
      </c>
      <c r="B9" s="56">
        <v>36141</v>
      </c>
      <c r="C9" s="57" t="s">
        <v>87</v>
      </c>
      <c r="D9">
        <v>36141</v>
      </c>
      <c r="E9">
        <v>2189635</v>
      </c>
    </row>
    <row r="10" spans="1:5" ht="15" thickBot="1" x14ac:dyDescent="0.35">
      <c r="A10" s="55" t="s">
        <v>11</v>
      </c>
      <c r="B10" s="56">
        <v>7719</v>
      </c>
      <c r="C10" s="57" t="s">
        <v>88</v>
      </c>
      <c r="D10">
        <v>7719</v>
      </c>
      <c r="E10">
        <v>196043</v>
      </c>
    </row>
    <row r="11" spans="1:5" ht="23.4" thickBot="1" x14ac:dyDescent="0.35">
      <c r="A11" s="55" t="s">
        <v>12</v>
      </c>
      <c r="B11" s="56">
        <v>87116</v>
      </c>
      <c r="C11" s="57" t="s">
        <v>89</v>
      </c>
      <c r="D11">
        <v>87116</v>
      </c>
      <c r="E11">
        <v>8354788</v>
      </c>
    </row>
    <row r="12" spans="1:5" ht="23.4" thickBot="1" x14ac:dyDescent="0.35">
      <c r="A12" s="55" t="s">
        <v>14</v>
      </c>
      <c r="B12" s="56">
        <v>54694</v>
      </c>
      <c r="C12" s="57" t="s">
        <v>90</v>
      </c>
      <c r="D12">
        <v>54694</v>
      </c>
      <c r="E12">
        <v>2452764</v>
      </c>
    </row>
    <row r="13" spans="1:5" ht="23.4" thickBot="1" x14ac:dyDescent="0.35">
      <c r="A13" s="55" t="s">
        <v>15</v>
      </c>
      <c r="B13" s="56">
        <v>40140</v>
      </c>
      <c r="C13" s="57" t="s">
        <v>91</v>
      </c>
      <c r="D13">
        <v>40140</v>
      </c>
      <c r="E13">
        <v>1081420</v>
      </c>
    </row>
    <row r="14" spans="1:5" ht="23.4" thickBot="1" x14ac:dyDescent="0.35">
      <c r="A14" s="55" t="s">
        <v>16</v>
      </c>
      <c r="B14" s="56">
        <v>31949</v>
      </c>
      <c r="C14" s="57" t="s">
        <v>92</v>
      </c>
      <c r="D14">
        <v>31949</v>
      </c>
      <c r="E14">
        <v>1296860</v>
      </c>
    </row>
    <row r="15" spans="1:5" ht="23.4" thickBot="1" x14ac:dyDescent="0.35">
      <c r="A15" s="55" t="s">
        <v>17</v>
      </c>
      <c r="B15" s="56">
        <v>25125</v>
      </c>
      <c r="C15" s="57" t="s">
        <v>93</v>
      </c>
      <c r="D15">
        <v>25125</v>
      </c>
      <c r="E15">
        <v>2251937</v>
      </c>
    </row>
    <row r="16" spans="1:5" ht="23.4" thickBot="1" x14ac:dyDescent="0.35">
      <c r="A16" s="55" t="s">
        <v>18</v>
      </c>
      <c r="B16" s="57" t="s">
        <v>94</v>
      </c>
      <c r="C16" s="57" t="s">
        <v>95</v>
      </c>
      <c r="D16">
        <v>142492</v>
      </c>
      <c r="E16">
        <v>6024151</v>
      </c>
    </row>
    <row r="17" spans="1:5" ht="23.4" thickBot="1" x14ac:dyDescent="0.35">
      <c r="A17" s="55" t="s">
        <v>20</v>
      </c>
      <c r="B17" s="57" t="s">
        <v>96</v>
      </c>
      <c r="C17" s="57" t="s">
        <v>97</v>
      </c>
      <c r="D17">
        <v>134793</v>
      </c>
      <c r="E17">
        <v>5187971</v>
      </c>
    </row>
    <row r="18" spans="1:5" ht="15" thickBot="1" x14ac:dyDescent="0.35">
      <c r="A18" s="55" t="s">
        <v>22</v>
      </c>
      <c r="B18" s="57">
        <v>454</v>
      </c>
      <c r="C18" s="56">
        <v>68651</v>
      </c>
      <c r="D18">
        <v>454</v>
      </c>
    </row>
    <row r="19" spans="1:5" ht="21" thickBot="1" x14ac:dyDescent="0.35">
      <c r="A19" s="55" t="s">
        <v>23</v>
      </c>
      <c r="B19" s="57">
        <v>0</v>
      </c>
      <c r="C19" s="56">
        <v>10686</v>
      </c>
      <c r="D19">
        <v>150</v>
      </c>
    </row>
    <row r="20" spans="1:5" ht="23.4" thickBot="1" x14ac:dyDescent="0.35">
      <c r="A20" s="55" t="s">
        <v>24</v>
      </c>
      <c r="B20" s="56">
        <v>32931</v>
      </c>
      <c r="C20" s="57" t="s">
        <v>98</v>
      </c>
      <c r="D20">
        <v>32931</v>
      </c>
      <c r="E20">
        <v>5972135</v>
      </c>
    </row>
    <row r="21" spans="1:5" ht="23.4" thickBot="1" x14ac:dyDescent="0.35">
      <c r="A21" s="55" t="s">
        <v>26</v>
      </c>
      <c r="B21" s="57" t="s">
        <v>99</v>
      </c>
      <c r="C21" s="57" t="s">
        <v>100</v>
      </c>
      <c r="D21">
        <v>252524</v>
      </c>
      <c r="E21">
        <v>10276670</v>
      </c>
    </row>
    <row r="22" spans="1:5" ht="15" thickBot="1" x14ac:dyDescent="0.35">
      <c r="A22" s="55" t="s">
        <v>27</v>
      </c>
      <c r="B22" s="56">
        <v>2585</v>
      </c>
      <c r="C22" s="57" t="s">
        <v>101</v>
      </c>
      <c r="D22">
        <v>2585</v>
      </c>
      <c r="E22">
        <v>126548</v>
      </c>
    </row>
    <row r="23" spans="1:5" ht="15" thickBot="1" x14ac:dyDescent="0.35">
      <c r="A23" s="55" t="s">
        <v>28</v>
      </c>
      <c r="B23" s="56">
        <v>3037</v>
      </c>
      <c r="C23" s="57" t="s">
        <v>102</v>
      </c>
      <c r="D23">
        <v>3037</v>
      </c>
      <c r="E23">
        <v>144183</v>
      </c>
    </row>
    <row r="24" spans="1:5" ht="15" thickBot="1" x14ac:dyDescent="0.35">
      <c r="A24" s="55" t="s">
        <v>29</v>
      </c>
      <c r="B24" s="56">
        <v>8530</v>
      </c>
      <c r="C24" s="57" t="s">
        <v>103</v>
      </c>
      <c r="D24">
        <v>8530</v>
      </c>
      <c r="E24">
        <v>124904</v>
      </c>
    </row>
    <row r="25" spans="1:5" ht="15" thickBot="1" x14ac:dyDescent="0.35">
      <c r="A25" s="55" t="s">
        <v>30</v>
      </c>
      <c r="B25" s="56">
        <v>2181</v>
      </c>
      <c r="C25" s="57" t="s">
        <v>104</v>
      </c>
      <c r="D25">
        <v>2181</v>
      </c>
      <c r="E25">
        <v>115308</v>
      </c>
    </row>
    <row r="26" spans="1:5" ht="23.4" thickBot="1" x14ac:dyDescent="0.35">
      <c r="A26" s="55" t="s">
        <v>31</v>
      </c>
      <c r="B26" s="56">
        <v>43142</v>
      </c>
      <c r="C26" s="57" t="s">
        <v>105</v>
      </c>
      <c r="D26">
        <v>43142</v>
      </c>
      <c r="E26">
        <v>3454373</v>
      </c>
    </row>
    <row r="27" spans="1:5" ht="15" thickBot="1" x14ac:dyDescent="0.35">
      <c r="A27" s="55" t="s">
        <v>33</v>
      </c>
      <c r="B27" s="56">
        <v>7223</v>
      </c>
      <c r="C27" s="57" t="s">
        <v>106</v>
      </c>
      <c r="D27">
        <v>7223</v>
      </c>
      <c r="E27">
        <v>144190</v>
      </c>
    </row>
    <row r="28" spans="1:5" ht="23.4" thickBot="1" x14ac:dyDescent="0.35">
      <c r="A28" s="55" t="s">
        <v>34</v>
      </c>
      <c r="B28" s="56">
        <v>75820</v>
      </c>
      <c r="C28" s="57" t="s">
        <v>107</v>
      </c>
      <c r="D28">
        <v>75820</v>
      </c>
      <c r="E28">
        <v>1982275</v>
      </c>
    </row>
    <row r="29" spans="1:5" ht="23.4" thickBot="1" x14ac:dyDescent="0.35">
      <c r="A29" s="55" t="s">
        <v>35</v>
      </c>
      <c r="B29" s="57" t="s">
        <v>108</v>
      </c>
      <c r="C29" s="57" t="s">
        <v>109</v>
      </c>
      <c r="D29">
        <v>100746</v>
      </c>
      <c r="E29">
        <v>8495080</v>
      </c>
    </row>
    <row r="30" spans="1:5" ht="15" thickBot="1" x14ac:dyDescent="0.35">
      <c r="A30" s="55" t="s">
        <v>37</v>
      </c>
      <c r="B30" s="56">
        <v>5257</v>
      </c>
      <c r="C30" s="57" t="s">
        <v>110</v>
      </c>
      <c r="D30">
        <v>5257</v>
      </c>
      <c r="E30">
        <v>136269</v>
      </c>
    </row>
    <row r="31" spans="1:5" ht="23.4" thickBot="1" x14ac:dyDescent="0.35">
      <c r="A31" s="55" t="s">
        <v>38</v>
      </c>
      <c r="B31" s="56">
        <v>97837</v>
      </c>
      <c r="C31" s="57" t="s">
        <v>111</v>
      </c>
      <c r="D31">
        <v>97837</v>
      </c>
      <c r="E31">
        <v>3858942</v>
      </c>
    </row>
    <row r="32" spans="1:5" ht="23.4" thickBot="1" x14ac:dyDescent="0.35">
      <c r="A32" s="55" t="s">
        <v>40</v>
      </c>
      <c r="B32" s="57" t="s">
        <v>112</v>
      </c>
      <c r="C32" s="57" t="s">
        <v>113</v>
      </c>
      <c r="D32">
        <v>107382</v>
      </c>
      <c r="E32">
        <v>2356513</v>
      </c>
    </row>
    <row r="33" spans="1:5" ht="15" thickBot="1" x14ac:dyDescent="0.35">
      <c r="A33" s="55" t="s">
        <v>42</v>
      </c>
      <c r="B33" s="56">
        <v>11679</v>
      </c>
      <c r="C33" s="57" t="s">
        <v>114</v>
      </c>
      <c r="D33">
        <v>11679</v>
      </c>
      <c r="E33">
        <v>721033</v>
      </c>
    </row>
    <row r="34" spans="1:5" ht="23.4" thickBot="1" x14ac:dyDescent="0.35">
      <c r="A34" s="55" t="s">
        <v>43</v>
      </c>
      <c r="B34" s="57" t="s">
        <v>115</v>
      </c>
      <c r="C34" s="57" t="s">
        <v>116</v>
      </c>
      <c r="D34">
        <v>183764</v>
      </c>
      <c r="E34">
        <v>8612463</v>
      </c>
    </row>
    <row r="35" spans="1:5" ht="23.4" thickBot="1" x14ac:dyDescent="0.35">
      <c r="A35" s="55" t="s">
        <v>45</v>
      </c>
      <c r="B35" s="56">
        <v>38829</v>
      </c>
      <c r="C35" s="57" t="s">
        <v>117</v>
      </c>
      <c r="D35">
        <v>38829</v>
      </c>
      <c r="E35">
        <v>1262441</v>
      </c>
    </row>
    <row r="36" spans="1:5" ht="23.4" thickBot="1" x14ac:dyDescent="0.35">
      <c r="A36" s="55" t="s">
        <v>118</v>
      </c>
      <c r="B36" s="56">
        <v>88201</v>
      </c>
      <c r="C36" s="57" t="s">
        <v>119</v>
      </c>
      <c r="D36">
        <v>88201</v>
      </c>
      <c r="E36">
        <v>7369751</v>
      </c>
    </row>
    <row r="37" spans="1:5" ht="20.399999999999999" x14ac:dyDescent="0.3">
      <c r="A37" s="55" t="s">
        <v>120</v>
      </c>
      <c r="B37" s="57">
        <v>670</v>
      </c>
      <c r="C37" s="56">
        <v>33349</v>
      </c>
      <c r="D37">
        <v>670</v>
      </c>
      <c r="E37">
        <v>33349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55D1-5A59-49D0-A6F2-B1F4049F2DF3}">
  <sheetPr>
    <tabColor rgb="FF7030A0"/>
  </sheetPr>
  <dimension ref="A1:K23"/>
  <sheetViews>
    <sheetView workbookViewId="0">
      <selection activeCell="B12" sqref="B12"/>
    </sheetView>
  </sheetViews>
  <sheetFormatPr defaultRowHeight="14.4" x14ac:dyDescent="0.3"/>
  <cols>
    <col min="1" max="1" width="11.109375" bestFit="1" customWidth="1"/>
    <col min="2" max="2" width="4.5546875" customWidth="1"/>
    <col min="3" max="3" width="1.88671875" customWidth="1"/>
    <col min="4" max="4" width="11.44140625" bestFit="1" customWidth="1"/>
    <col min="5" max="5" width="14.109375" customWidth="1"/>
    <col min="6" max="6" width="11.33203125" customWidth="1"/>
    <col min="7" max="7" width="13.21875" customWidth="1"/>
    <col min="8" max="8" width="13.44140625" customWidth="1"/>
    <col min="10" max="10" width="15.5546875" bestFit="1" customWidth="1"/>
    <col min="11" max="11" width="6" bestFit="1" customWidth="1"/>
  </cols>
  <sheetData>
    <row r="1" spans="1:11" ht="15" thickBot="1" x14ac:dyDescent="0.35">
      <c r="K1" s="25" t="s">
        <v>76</v>
      </c>
    </row>
    <row r="2" spans="1:11" ht="29.4" thickBot="1" x14ac:dyDescent="0.35">
      <c r="A2" t="s">
        <v>69</v>
      </c>
      <c r="B2">
        <v>13</v>
      </c>
      <c r="D2" s="75" t="str">
        <f>INDEX('Vaccination Database'!A3:A37,B2)</f>
        <v>Himachal Pradesh</v>
      </c>
      <c r="E2" s="69" t="s">
        <v>71</v>
      </c>
      <c r="F2" s="69" t="s">
        <v>72</v>
      </c>
      <c r="G2" s="70" t="s">
        <v>73</v>
      </c>
      <c r="H2" s="70" t="s">
        <v>74</v>
      </c>
      <c r="J2" s="26" t="str">
        <f>INDEX('Vaccination Database'!A3:A37,B2)</f>
        <v>Himachal Pradesh</v>
      </c>
      <c r="K2" s="24">
        <f>B3</f>
        <v>4</v>
      </c>
    </row>
    <row r="3" spans="1:11" x14ac:dyDescent="0.3">
      <c r="A3" t="s">
        <v>75</v>
      </c>
      <c r="B3">
        <v>4</v>
      </c>
      <c r="D3" s="68" t="s">
        <v>68</v>
      </c>
      <c r="E3">
        <f>INDEX('Vaccination Database'!B3:B37,B2)</f>
        <v>33282</v>
      </c>
      <c r="F3">
        <f ca="1">INDEX('Vaccination Database'!C3:C37,B2)</f>
        <v>16220</v>
      </c>
      <c r="G3">
        <f ca="1">INDEX('Vaccination Database'!D3:D37,B2)</f>
        <v>21656</v>
      </c>
      <c r="H3">
        <f ca="1">INDEX('Vaccination Database'!E3:E37,B2)</f>
        <v>23924</v>
      </c>
      <c r="J3" s="71" t="s">
        <v>68</v>
      </c>
      <c r="K3">
        <f ca="1">INDEX(E3:H11,1,K2)</f>
        <v>23924</v>
      </c>
    </row>
    <row r="4" spans="1:11" x14ac:dyDescent="0.3">
      <c r="D4" s="68" t="s">
        <v>54</v>
      </c>
      <c r="E4">
        <f>'Vaccination Database'!G18</f>
        <v>17307</v>
      </c>
      <c r="F4">
        <f ca="1">'Vaccination Database'!H18</f>
        <v>8434</v>
      </c>
      <c r="G4">
        <f ca="1">'Vaccination Database'!I18</f>
        <v>11261</v>
      </c>
      <c r="H4">
        <f ca="1">'Vaccination Database'!J18</f>
        <v>12440</v>
      </c>
      <c r="J4" s="71" t="s">
        <v>54</v>
      </c>
      <c r="K4">
        <f ca="1">INDEX(E3:H11,2,K2)</f>
        <v>12440</v>
      </c>
    </row>
    <row r="5" spans="1:11" x14ac:dyDescent="0.3">
      <c r="D5" s="68" t="s">
        <v>55</v>
      </c>
      <c r="E5">
        <f>'Vaccination Database'!G19</f>
        <v>15975</v>
      </c>
      <c r="F5">
        <f ca="1">'Vaccination Database'!H19</f>
        <v>7786</v>
      </c>
      <c r="G5">
        <f ca="1">'Vaccination Database'!I19</f>
        <v>10395</v>
      </c>
      <c r="H5">
        <f ca="1">'Vaccination Database'!J19</f>
        <v>11484</v>
      </c>
      <c r="J5" s="71" t="s">
        <v>55</v>
      </c>
      <c r="K5">
        <f ca="1">INDEX(E3:H11,3,K2)</f>
        <v>11484</v>
      </c>
    </row>
    <row r="6" spans="1:11" x14ac:dyDescent="0.3">
      <c r="D6" s="68" t="s">
        <v>48</v>
      </c>
      <c r="E6">
        <f>'Vaccination Database'!G20</f>
        <v>33282</v>
      </c>
      <c r="F6">
        <f ca="1">'Vaccination Database'!H20</f>
        <v>16220</v>
      </c>
      <c r="G6">
        <f ca="1">'Vaccination Database'!I20</f>
        <v>21656</v>
      </c>
      <c r="H6">
        <f ca="1">'Vaccination Database'!J20</f>
        <v>23924</v>
      </c>
      <c r="J6" s="71" t="s">
        <v>48</v>
      </c>
      <c r="K6">
        <f ca="1">INDEX(E3:H11,4,K2)</f>
        <v>23924</v>
      </c>
    </row>
    <row r="7" spans="1:11" x14ac:dyDescent="0.3">
      <c r="D7" s="68" t="s">
        <v>50</v>
      </c>
      <c r="E7">
        <f>'Vaccination Database'!G21</f>
        <v>26626</v>
      </c>
      <c r="F7">
        <f ca="1">'Vaccination Database'!H21</f>
        <v>14111</v>
      </c>
      <c r="G7">
        <f ca="1">'Vaccination Database'!I21</f>
        <v>19490</v>
      </c>
      <c r="H7">
        <f ca="1">'Vaccination Database'!J21</f>
        <v>17943</v>
      </c>
      <c r="J7" s="71" t="s">
        <v>50</v>
      </c>
      <c r="K7">
        <f ca="1">INDEX(E3:H11,5,K2)</f>
        <v>17943</v>
      </c>
    </row>
    <row r="8" spans="1:11" x14ac:dyDescent="0.3">
      <c r="D8" s="68" t="s">
        <v>53</v>
      </c>
      <c r="E8">
        <f>'Vaccination Database'!G22</f>
        <v>6656</v>
      </c>
      <c r="F8">
        <f ca="1">'Vaccination Database'!H22</f>
        <v>2109</v>
      </c>
      <c r="G8">
        <f ca="1">'Vaccination Database'!I22</f>
        <v>2166</v>
      </c>
      <c r="H8">
        <f ca="1">'Vaccination Database'!J22</f>
        <v>5981</v>
      </c>
      <c r="J8" s="71" t="s">
        <v>53</v>
      </c>
      <c r="K8">
        <f ca="1">INDEX(E3:H11,6,K2)</f>
        <v>5981</v>
      </c>
    </row>
    <row r="9" spans="1:11" x14ac:dyDescent="0.3">
      <c r="D9" s="68" t="s">
        <v>52</v>
      </c>
      <c r="E9">
        <f>'Vaccination Database'!G23</f>
        <v>33282</v>
      </c>
      <c r="F9">
        <f ca="1">'Vaccination Database'!H23</f>
        <v>16220</v>
      </c>
      <c r="G9">
        <f ca="1">'Vaccination Database'!I23</f>
        <v>21656</v>
      </c>
      <c r="H9">
        <f ca="1">'Vaccination Database'!J23</f>
        <v>23924</v>
      </c>
      <c r="J9" s="71" t="s">
        <v>52</v>
      </c>
      <c r="K9">
        <f ca="1">INDEX(E3:H11,7,K2)</f>
        <v>23924</v>
      </c>
    </row>
    <row r="10" spans="1:11" x14ac:dyDescent="0.3">
      <c r="D10" s="68" t="s">
        <v>62</v>
      </c>
      <c r="E10">
        <f>'Vaccination Database'!G24</f>
        <v>29621</v>
      </c>
      <c r="F10">
        <f ca="1">'Vaccination Database'!H24</f>
        <v>14436</v>
      </c>
      <c r="G10">
        <f ca="1">'Vaccination Database'!I24</f>
        <v>19274</v>
      </c>
      <c r="H10">
        <f ca="1">'Vaccination Database'!J24</f>
        <v>21292</v>
      </c>
      <c r="J10" s="71" t="s">
        <v>62</v>
      </c>
      <c r="K10">
        <f ca="1">INDEX(E3:H11,8,K2)</f>
        <v>21292</v>
      </c>
    </row>
    <row r="11" spans="1:11" x14ac:dyDescent="0.3">
      <c r="D11" s="68" t="s">
        <v>58</v>
      </c>
      <c r="E11">
        <f>'Vaccination Database'!G25</f>
        <v>3661</v>
      </c>
      <c r="F11">
        <f ca="1">'Vaccination Database'!H25</f>
        <v>1784</v>
      </c>
      <c r="G11">
        <f ca="1">'Vaccination Database'!I25</f>
        <v>2382</v>
      </c>
      <c r="H11">
        <f ca="1">'Vaccination Database'!J25</f>
        <v>2632</v>
      </c>
      <c r="J11" s="71" t="s">
        <v>58</v>
      </c>
      <c r="K11">
        <f ca="1">INDEX(E3:H11,9,K2)</f>
        <v>2632</v>
      </c>
    </row>
    <row r="14" spans="1:11" ht="15" thickBot="1" x14ac:dyDescent="0.35">
      <c r="D14" s="72" t="s">
        <v>63</v>
      </c>
      <c r="E14" s="72"/>
      <c r="F14" s="72"/>
      <c r="G14" s="72"/>
      <c r="H14" s="72"/>
    </row>
    <row r="15" spans="1:11" ht="15" thickBot="1" x14ac:dyDescent="0.35">
      <c r="D15" s="1" t="s">
        <v>64</v>
      </c>
      <c r="E15" s="69">
        <v>44297</v>
      </c>
      <c r="F15" s="69">
        <v>44298</v>
      </c>
      <c r="G15" s="73">
        <v>44299</v>
      </c>
      <c r="H15" s="73">
        <v>44300</v>
      </c>
    </row>
    <row r="16" spans="1:11" x14ac:dyDescent="0.3">
      <c r="D16" s="74" t="s">
        <v>54</v>
      </c>
      <c r="E16" s="1">
        <f>'Vaccination Database'!M18</f>
        <v>52.001081665765277</v>
      </c>
      <c r="F16" s="1">
        <f ca="1">'Vaccination Database'!N18</f>
        <v>51.997533908754626</v>
      </c>
      <c r="G16" s="1">
        <f ca="1">'Vaccination Database'!O18</f>
        <v>51.999445881049134</v>
      </c>
      <c r="H16" s="1">
        <f ca="1">'Vaccination Database'!P18</f>
        <v>51.9979936465474</v>
      </c>
    </row>
    <row r="17" spans="4:8" x14ac:dyDescent="0.3">
      <c r="D17" s="74" t="s">
        <v>55</v>
      </c>
      <c r="E17" s="1">
        <f>'Vaccination Database'!M19</f>
        <v>47.998918334234723</v>
      </c>
      <c r="F17" s="1">
        <f ca="1">'Vaccination Database'!N19</f>
        <v>48.002466091245374</v>
      </c>
      <c r="G17" s="1">
        <f ca="1">'Vaccination Database'!O19</f>
        <v>48.000554118950866</v>
      </c>
      <c r="H17" s="1">
        <f ca="1">'Vaccination Database'!P19</f>
        <v>48.0020063534526</v>
      </c>
    </row>
    <row r="18" spans="4:8" x14ac:dyDescent="0.3">
      <c r="D18" s="74" t="s">
        <v>48</v>
      </c>
      <c r="E18" s="1">
        <f>'Vaccination Database'!M20</f>
        <v>80.001201850850308</v>
      </c>
      <c r="F18" s="1">
        <f ca="1">'Vaccination Database'!N20</f>
        <v>86.997533908754619</v>
      </c>
      <c r="G18" s="1">
        <f ca="1">'Vaccination Database'!O20</f>
        <v>89.998152936830436</v>
      </c>
      <c r="H18" s="1">
        <f ca="1">'Vaccination Database'!P20</f>
        <v>75</v>
      </c>
    </row>
    <row r="19" spans="4:8" x14ac:dyDescent="0.3">
      <c r="D19" s="74" t="s">
        <v>50</v>
      </c>
      <c r="E19" s="1">
        <f>'Vaccination Database'!M21</f>
        <v>19.998798149149692</v>
      </c>
      <c r="F19" s="1">
        <f ca="1">'Vaccination Database'!N21</f>
        <v>13.002466091245381</v>
      </c>
      <c r="G19" s="1">
        <f ca="1">'Vaccination Database'!O21</f>
        <v>10.001847063169564</v>
      </c>
      <c r="H19" s="1">
        <f ca="1">'Vaccination Database'!P21</f>
        <v>25</v>
      </c>
    </row>
    <row r="20" spans="4:8" x14ac:dyDescent="0.3">
      <c r="D20" s="74" t="s">
        <v>52</v>
      </c>
      <c r="E20" s="1">
        <f>'Vaccination Database'!M22</f>
        <v>89.000060092542512</v>
      </c>
      <c r="F20" s="1">
        <f ca="1">'Vaccination Database'!N22</f>
        <v>89.001233045622683</v>
      </c>
      <c r="G20" s="1">
        <f ca="1">'Vaccination Database'!O22</f>
        <v>89.000738825267831</v>
      </c>
      <c r="H20" s="1">
        <f ca="1">'Vaccination Database'!P22</f>
        <v>88.99849523491055</v>
      </c>
    </row>
    <row r="21" spans="4:8" x14ac:dyDescent="0.3">
      <c r="D21" s="74" t="s">
        <v>53</v>
      </c>
      <c r="E21" s="1">
        <f>'Vaccination Database'!M23</f>
        <v>10.999939907457488</v>
      </c>
      <c r="F21" s="1">
        <f ca="1">'Vaccination Database'!N23</f>
        <v>10.998766954377317</v>
      </c>
      <c r="G21" s="1">
        <f ca="1">'Vaccination Database'!O23</f>
        <v>10.999261174732169</v>
      </c>
      <c r="H21" s="1">
        <f ca="1">'Vaccination Database'!P23</f>
        <v>11.00150476508945</v>
      </c>
    </row>
    <row r="22" spans="4:8" x14ac:dyDescent="0.3">
      <c r="D22" s="74" t="s">
        <v>62</v>
      </c>
      <c r="E22" s="1">
        <f>'Vaccination Database'!M24</f>
        <v>89.000060092542512</v>
      </c>
      <c r="F22" s="1">
        <f ca="1">'Vaccination Database'!N24</f>
        <v>89.001233045622683</v>
      </c>
      <c r="G22" s="1">
        <f ca="1">'Vaccination Database'!O24</f>
        <v>89.000738825267831</v>
      </c>
      <c r="H22" s="1">
        <f ca="1">'Vaccination Database'!P24</f>
        <v>88.99849523491055</v>
      </c>
    </row>
    <row r="23" spans="4:8" x14ac:dyDescent="0.3">
      <c r="D23" s="74" t="s">
        <v>58</v>
      </c>
      <c r="E23" s="1">
        <f>'Vaccination Database'!M25</f>
        <v>10.999939907457488</v>
      </c>
      <c r="F23" s="1">
        <f ca="1">'Vaccination Database'!N25</f>
        <v>10.998766954377317</v>
      </c>
      <c r="G23" s="1">
        <f ca="1">'Vaccination Database'!O25</f>
        <v>10.999261174732169</v>
      </c>
      <c r="H23" s="1">
        <f ca="1">'Vaccination Database'!P25</f>
        <v>11.00150476508945</v>
      </c>
    </row>
  </sheetData>
  <mergeCells count="1">
    <mergeCell ref="D14:H14"/>
  </mergeCells>
  <conditionalFormatting sqref="E3:H11">
    <cfRule type="colorScale" priority="4">
      <colorScale>
        <cfvo type="min"/>
        <cfvo type="max"/>
        <color rgb="FF63BE7B"/>
        <color rgb="FFFFEF9C"/>
      </colorScale>
    </cfRule>
  </conditionalFormatting>
  <conditionalFormatting sqref="E16:H23">
    <cfRule type="colorScale" priority="5">
      <colorScale>
        <cfvo type="min"/>
        <cfvo type="max"/>
        <color rgb="FF63BE7B"/>
        <color rgb="FFFFEF9C"/>
      </colorScale>
    </cfRule>
  </conditionalFormatting>
  <conditionalFormatting sqref="K3:K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{AB7B1F93-631D-4366-97CB-4DFB9D6CFDC4}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B1F93-631D-4366-97CB-4DFB9D6CFD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6 9 c 2 e 3 - 4 0 6 5 - 4 c e 0 - 8 5 c 8 - 5 5 3 3 9 e a 1 b 3 c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 1 9 . 7 7 2 2 3 6 9 4 0 1 9 5 6 1 9 < / L a t i t u d e > < L o n g i t u d e > 8 1 . 4 8 1 0 7 6 1 5 9 7 2 3 2 4 4 < / L o n g i t u d e > < R o t a t i o n > 0 < / R o t a t i o n > < P i v o t A n g l e > - 0 . 0 3 3 4 8 7 4 8 6 5 1 0 7 8 8 1 4 5 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 G u i d = " 7 d b 2 c 7 a 9 - 7 8 6 d - 4 a 6 7 - 9 0 d 9 - 3 2 1 4 6 b b 9 3 9 0 3 "   R e v = " 1 "   R e v G u i d = " a d c 0 5 c 5 c - a b 9 b - 4 f 3 5 - b 4 c 3 - 7 d 8 c d d 4 3 e 0 e 7 " 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8 F 9 A 7 B A - 2 6 5 7 - 4 7 B D - 8 6 2 4 - D 2 E E 2 6 E 2 1 2 D 6 } "   T o u r I d = " 1 3 c a e d 8 5 - a 4 9 0 - 4 e a b - 8 2 9 1 - a c 3 b 9 0 b 3 2 b 0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8F9A7BA-2657-47BD-8624-D2EE26E212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4529BB4-B77F-466F-AD23-33844FA7B5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Dashboard</vt:lpstr>
      <vt:lpstr>Vaccination Database</vt:lpstr>
      <vt:lpstr>Temp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Shrikrushna Bhagwat</dc:creator>
  <cp:lastModifiedBy>Shrikrushna Bhagwat</cp:lastModifiedBy>
  <dcterms:created xsi:type="dcterms:W3CDTF">2021-04-15T18:07:29Z</dcterms:created>
  <dcterms:modified xsi:type="dcterms:W3CDTF">2021-04-16T10:39:25Z</dcterms:modified>
</cp:coreProperties>
</file>