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0"/>
  <workbookPr defaultThemeVersion="166925"/>
  <mc:AlternateContent xmlns:mc="http://schemas.openxmlformats.org/markup-compatibility/2006">
    <mc:Choice Requires="x15">
      <x15ac:absPath xmlns:x15ac="http://schemas.microsoft.com/office/spreadsheetml/2010/11/ac" url="https://sqlsentry-my.sharepoint.com/personal/ggonzalez_sentryone_com/Documents/Code/Rollup/"/>
    </mc:Choice>
  </mc:AlternateContent>
  <xr:revisionPtr revIDLastSave="592" documentId="8_{52FD132B-CD23-49B4-A287-8089EA3B2AF9}" xr6:coauthVersionLast="45" xr6:coauthVersionMax="45" xr10:uidLastSave="{74A36B51-4E9C-4CD7-AEAF-B852D1A0E3B0}"/>
  <bookViews>
    <workbookView xWindow="19185" yWindow="2730" windowWidth="28125" windowHeight="22740" xr2:uid="{E8CD06C2-AEC1-448C-8E99-8E1ECFF05F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 l="1"/>
  <c r="K7" i="1" l="1"/>
  <c r="K8" i="1"/>
  <c r="K9" i="1"/>
  <c r="K10" i="1"/>
  <c r="K11" i="1"/>
  <c r="AQ2" i="1"/>
  <c r="AN2" i="1"/>
  <c r="AK2" i="1"/>
  <c r="AH2" i="1"/>
  <c r="AE2" i="1"/>
  <c r="AB2" i="1"/>
  <c r="Y2" i="1"/>
  <c r="V2" i="1"/>
  <c r="S2" i="1"/>
  <c r="J5" i="1"/>
  <c r="J6" i="1"/>
  <c r="J7" i="1"/>
  <c r="J9" i="1"/>
  <c r="J10" i="1"/>
  <c r="J11" i="1"/>
  <c r="L5" i="1"/>
  <c r="L6" i="1"/>
  <c r="L7" i="1"/>
  <c r="L8" i="1"/>
  <c r="L9" i="1"/>
  <c r="L10" i="1"/>
  <c r="L11" i="1"/>
  <c r="L4" i="1"/>
  <c r="G5" i="1"/>
  <c r="G6" i="1"/>
  <c r="G7" i="1"/>
  <c r="G8" i="1"/>
  <c r="G9" i="1"/>
  <c r="G10" i="1"/>
  <c r="G11" i="1"/>
  <c r="G4" i="1"/>
  <c r="G12" i="1"/>
  <c r="G13" i="1"/>
  <c r="J4" i="1" l="1"/>
  <c r="J13" i="1"/>
  <c r="J8" i="1"/>
  <c r="J12" i="1"/>
  <c r="H4" i="1"/>
  <c r="Z5" i="1"/>
  <c r="AQ3" i="1"/>
  <c r="AP3" i="1"/>
  <c r="AN3" i="1"/>
  <c r="AM3" i="1"/>
  <c r="AK3" i="1"/>
  <c r="AJ3" i="1"/>
  <c r="AH3" i="1"/>
  <c r="AG3" i="1"/>
  <c r="AE3" i="1"/>
  <c r="AD3" i="1"/>
  <c r="AB3" i="1"/>
  <c r="AA3" i="1"/>
  <c r="Y3" i="1"/>
  <c r="X3" i="1"/>
  <c r="V3" i="1"/>
  <c r="U3" i="1"/>
  <c r="S3" i="1"/>
  <c r="R3" i="1"/>
  <c r="T4" i="1"/>
  <c r="AR13" i="1"/>
  <c r="AO13" i="1"/>
  <c r="AL13" i="1"/>
  <c r="AR12" i="1"/>
  <c r="AO12" i="1"/>
  <c r="AL12" i="1"/>
  <c r="AR11" i="1"/>
  <c r="AO11" i="1"/>
  <c r="AL11" i="1"/>
  <c r="AR10" i="1"/>
  <c r="AO10" i="1"/>
  <c r="AL10" i="1"/>
  <c r="AR9" i="1"/>
  <c r="AO9" i="1"/>
  <c r="AL9" i="1"/>
  <c r="AR8" i="1"/>
  <c r="AO8" i="1"/>
  <c r="AL8" i="1"/>
  <c r="AR7" i="1"/>
  <c r="AO7" i="1"/>
  <c r="AL7" i="1"/>
  <c r="AR6" i="1"/>
  <c r="AO6" i="1"/>
  <c r="AL6" i="1"/>
  <c r="AR5" i="1"/>
  <c r="AO5" i="1"/>
  <c r="AL5" i="1"/>
  <c r="AR4" i="1"/>
  <c r="AO4" i="1"/>
  <c r="AL4" i="1"/>
  <c r="AI13" i="1"/>
  <c r="AF13" i="1"/>
  <c r="AC13" i="1"/>
  <c r="AI12" i="1"/>
  <c r="AF12" i="1"/>
  <c r="AC12" i="1"/>
  <c r="AI11" i="1"/>
  <c r="AF11" i="1"/>
  <c r="AC11" i="1"/>
  <c r="AI10" i="1"/>
  <c r="AF10" i="1"/>
  <c r="AC10" i="1"/>
  <c r="AI9" i="1"/>
  <c r="AF9" i="1"/>
  <c r="AC9" i="1"/>
  <c r="AI8" i="1"/>
  <c r="AF8" i="1"/>
  <c r="AC8" i="1"/>
  <c r="AI7" i="1"/>
  <c r="AF7" i="1"/>
  <c r="AC7" i="1"/>
  <c r="AI6" i="1"/>
  <c r="AF6" i="1"/>
  <c r="AC6" i="1"/>
  <c r="AI5" i="1"/>
  <c r="AF5" i="1"/>
  <c r="AC5" i="1"/>
  <c r="AI4" i="1"/>
  <c r="AF4" i="1"/>
  <c r="AC4" i="1"/>
  <c r="Z4" i="1"/>
  <c r="Z6" i="1"/>
  <c r="Z7" i="1"/>
  <c r="Z8" i="1"/>
  <c r="Z9" i="1"/>
  <c r="Z10" i="1"/>
  <c r="Z11" i="1"/>
  <c r="Z12" i="1"/>
  <c r="Z13" i="1"/>
  <c r="W13" i="1"/>
  <c r="W12" i="1"/>
  <c r="W11" i="1"/>
  <c r="W10" i="1"/>
  <c r="U10" i="1" s="1"/>
  <c r="W9" i="1"/>
  <c r="W8" i="1"/>
  <c r="W7" i="1"/>
  <c r="W6" i="1"/>
  <c r="W5" i="1"/>
  <c r="U5" i="1" s="1"/>
  <c r="W4" i="1"/>
  <c r="T5" i="1"/>
  <c r="R5" i="1" s="1"/>
  <c r="T6" i="1"/>
  <c r="R6" i="1" s="1"/>
  <c r="T7" i="1"/>
  <c r="R7" i="1" s="1"/>
  <c r="T8" i="1"/>
  <c r="T9" i="1"/>
  <c r="R9" i="1" s="1"/>
  <c r="T10" i="1"/>
  <c r="R10" i="1" s="1"/>
  <c r="T11" i="1"/>
  <c r="R11" i="1" s="1"/>
  <c r="T12" i="1"/>
  <c r="T13" i="1"/>
  <c r="K4" i="1"/>
  <c r="K12" i="1"/>
  <c r="K13" i="1"/>
  <c r="H13" i="1"/>
  <c r="E13" i="1"/>
  <c r="F13" i="1" s="1"/>
  <c r="H12" i="1"/>
  <c r="E12" i="1"/>
  <c r="F12" i="1" s="1"/>
  <c r="H11" i="1"/>
  <c r="E11" i="1"/>
  <c r="F11" i="1" s="1"/>
  <c r="H10" i="1"/>
  <c r="E10" i="1"/>
  <c r="F10" i="1" s="1"/>
  <c r="H9" i="1"/>
  <c r="E9" i="1"/>
  <c r="F9" i="1" s="1"/>
  <c r="H8" i="1"/>
  <c r="E8" i="1"/>
  <c r="F8" i="1" s="1"/>
  <c r="H7" i="1"/>
  <c r="E7" i="1"/>
  <c r="F7" i="1" s="1"/>
  <c r="H6" i="1"/>
  <c r="I6" i="1" s="1"/>
  <c r="E6" i="1"/>
  <c r="F6" i="1" s="1"/>
  <c r="H5" i="1"/>
  <c r="I5" i="1" s="1"/>
  <c r="E5" i="1"/>
  <c r="F5" i="1" s="1"/>
  <c r="F4" i="1"/>
  <c r="R12" i="1" l="1"/>
  <c r="S12" i="1" s="1"/>
  <c r="R8" i="1"/>
  <c r="R13" i="1"/>
  <c r="R4" i="1"/>
  <c r="S4" i="1" s="1"/>
  <c r="AM8" i="1"/>
  <c r="AN8" i="1" s="1"/>
  <c r="AM13" i="1"/>
  <c r="AN13" i="1" s="1"/>
  <c r="U9" i="1"/>
  <c r="V9" i="1" s="1"/>
  <c r="AD12" i="1"/>
  <c r="AE12" i="1" s="1"/>
  <c r="U11" i="1"/>
  <c r="V11" i="1" s="1"/>
  <c r="AP7" i="1"/>
  <c r="AQ7" i="1" s="1"/>
  <c r="AG9" i="1"/>
  <c r="AH9" i="1" s="1"/>
  <c r="X12" i="1"/>
  <c r="Y12" i="1" s="1"/>
  <c r="S7" i="1"/>
  <c r="X11" i="1"/>
  <c r="Y11" i="1" s="1"/>
  <c r="X7" i="1"/>
  <c r="Y7" i="1" s="1"/>
  <c r="S6" i="1"/>
  <c r="U7" i="1"/>
  <c r="V7" i="1" s="1"/>
  <c r="AM6" i="1"/>
  <c r="AN6" i="1" s="1"/>
  <c r="AG6" i="1"/>
  <c r="AH6" i="1" s="1"/>
  <c r="AJ10" i="1"/>
  <c r="AK10" i="1" s="1"/>
  <c r="U12" i="1"/>
  <c r="V12" i="1" s="1"/>
  <c r="AP11" i="1"/>
  <c r="AQ11" i="1" s="1"/>
  <c r="AG12" i="1"/>
  <c r="AH12" i="1" s="1"/>
  <c r="S11" i="1"/>
  <c r="AG4" i="1"/>
  <c r="AH4" i="1" s="1"/>
  <c r="U13" i="1"/>
  <c r="V13" i="1" s="1"/>
  <c r="X9" i="1"/>
  <c r="Y9" i="1" s="1"/>
  <c r="X4" i="1"/>
  <c r="Y4" i="1" s="1"/>
  <c r="AA12" i="1"/>
  <c r="AB12" i="1" s="1"/>
  <c r="AJ11" i="1"/>
  <c r="AK11" i="1" s="1"/>
  <c r="S13" i="1"/>
  <c r="S8" i="1"/>
  <c r="U6" i="1"/>
  <c r="V6" i="1" s="1"/>
  <c r="AD8" i="1"/>
  <c r="AE8" i="1" s="1"/>
  <c r="AD13" i="1"/>
  <c r="AE13" i="1" s="1"/>
  <c r="AP4" i="1"/>
  <c r="AQ4" i="1" s="1"/>
  <c r="AP9" i="1"/>
  <c r="AQ9" i="1" s="1"/>
  <c r="AA8" i="1"/>
  <c r="AB8" i="1" s="1"/>
  <c r="AA4" i="1"/>
  <c r="AB4" i="1" s="1"/>
  <c r="AA9" i="1"/>
  <c r="AB9" i="1" s="1"/>
  <c r="AJ5" i="1"/>
  <c r="AK5" i="1" s="1"/>
  <c r="AM4" i="1"/>
  <c r="AN4" i="1" s="1"/>
  <c r="AM9" i="1"/>
  <c r="AN9" i="1" s="1"/>
  <c r="AP5" i="1"/>
  <c r="AQ5" i="1" s="1"/>
  <c r="AP10" i="1"/>
  <c r="AQ10" i="1" s="1"/>
  <c r="X13" i="1"/>
  <c r="Y13" i="1" s="1"/>
  <c r="X8" i="1"/>
  <c r="Y8" i="1" s="1"/>
  <c r="AJ13" i="1"/>
  <c r="AK13" i="1" s="1"/>
  <c r="AD4" i="1"/>
  <c r="AE4" i="1" s="1"/>
  <c r="AD9" i="1"/>
  <c r="AE9" i="1" s="1"/>
  <c r="AM5" i="1"/>
  <c r="AN5" i="1" s="1"/>
  <c r="AM10" i="1"/>
  <c r="AN10" i="1" s="1"/>
  <c r="AP6" i="1"/>
  <c r="AQ6" i="1" s="1"/>
  <c r="AD5" i="1"/>
  <c r="AE5" i="1" s="1"/>
  <c r="AD10" i="1"/>
  <c r="AE10" i="1" s="1"/>
  <c r="AA5" i="1"/>
  <c r="AB5" i="1" s="1"/>
  <c r="AD6" i="1"/>
  <c r="AE6" i="1" s="1"/>
  <c r="AA7" i="1"/>
  <c r="AB7" i="1" s="1"/>
  <c r="AG8" i="1"/>
  <c r="AH8" i="1" s="1"/>
  <c r="AA11" i="1"/>
  <c r="AB11" i="1" s="1"/>
  <c r="AG13" i="1"/>
  <c r="AH13" i="1" s="1"/>
  <c r="S10" i="1"/>
  <c r="S5" i="1"/>
  <c r="AM7" i="1"/>
  <c r="AN7" i="1" s="1"/>
  <c r="AM11" i="1"/>
  <c r="AN11" i="1" s="1"/>
  <c r="AP12" i="1"/>
  <c r="AQ12" i="1" s="1"/>
  <c r="AA10" i="1"/>
  <c r="AB10" i="1" s="1"/>
  <c r="X6" i="1"/>
  <c r="Y6" i="1" s="1"/>
  <c r="AG5" i="1"/>
  <c r="AH5" i="1" s="1"/>
  <c r="AG10" i="1"/>
  <c r="AH10" i="1" s="1"/>
  <c r="AJ4" i="1"/>
  <c r="AK4" i="1" s="1"/>
  <c r="AJ7" i="1"/>
  <c r="AK7" i="1" s="1"/>
  <c r="AJ9" i="1"/>
  <c r="AK9" i="1" s="1"/>
  <c r="S9" i="1"/>
  <c r="U4" i="1"/>
  <c r="V4" i="1" s="1"/>
  <c r="AD7" i="1"/>
  <c r="AE7" i="1" s="1"/>
  <c r="AD11" i="1"/>
  <c r="AE11" i="1" s="1"/>
  <c r="AM12" i="1"/>
  <c r="AN12" i="1" s="1"/>
  <c r="AP8" i="1"/>
  <c r="AQ8" i="1" s="1"/>
  <c r="AP13" i="1"/>
  <c r="AQ13" i="1" s="1"/>
  <c r="AA13" i="1"/>
  <c r="AB13" i="1" s="1"/>
  <c r="U8" i="1"/>
  <c r="V8" i="1" s="1"/>
  <c r="X10" i="1"/>
  <c r="Y10" i="1" s="1"/>
  <c r="X5" i="1"/>
  <c r="Y5" i="1" s="1"/>
  <c r="AA6" i="1"/>
  <c r="AB6" i="1" s="1"/>
  <c r="AG7" i="1"/>
  <c r="AH7" i="1" s="1"/>
  <c r="AG11" i="1"/>
  <c r="AH11" i="1" s="1"/>
  <c r="AJ8" i="1"/>
  <c r="AK8" i="1" s="1"/>
  <c r="AJ12" i="1"/>
  <c r="AK12" i="1" s="1"/>
  <c r="AJ6" i="1"/>
  <c r="AK6" i="1" s="1"/>
  <c r="V10" i="1"/>
  <c r="V5" i="1"/>
  <c r="I8" i="1"/>
  <c r="I13" i="1"/>
  <c r="I9" i="1"/>
  <c r="I12" i="1"/>
  <c r="I4" i="1"/>
  <c r="I10" i="1"/>
  <c r="I7" i="1"/>
  <c r="I11" i="1"/>
  <c r="S14" i="1" l="1"/>
  <c r="AH14" i="1"/>
  <c r="V14" i="1"/>
  <c r="AK14" i="1"/>
  <c r="Y14" i="1"/>
  <c r="AQ14" i="1"/>
  <c r="AN14" i="1"/>
  <c r="AE14" i="1"/>
  <c r="AB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tc={8B0D5D05-754B-4F5C-B058-4BAA1AC1F996}</author>
    <author>tc={E3ABD5D5-2AB0-49A9-9A97-7CE2ED0B2472}</author>
    <author>tc={B9CEBB5C-37B5-4EFE-ACFF-1B283DCCFB14}</author>
    <author>tc={075B78B5-5526-4408-9126-BDFB4E15847D}</author>
  </authors>
  <commentList>
    <comment ref="D4" authorId="0" shapeId="0" xr:uid="{8B0D5D05-754B-4F5C-B058-4BAA1AC1F996}">
      <text>
        <t>[Threaded comment]
Your version of Excel allows you to read this threaded comment; however, any edits to it will get removed if the file is opened in a newer version of Excel. Learn more: https://go.microsoft.com/fwlink/?linkid=870924
Comment:
    Higher values effectively mean we'll see a smaller reduction in rows by aggregation, which will decrease retention time for rollups. This is because rollup retention is normalized to fit into the same space as raw data, before multiplying by the nth root % to reduce it.</t>
      </text>
    </comment>
    <comment ref="R4" authorId="1" shapeId="0" xr:uid="{E3ABD5D5-2AB0-49A9-9A97-7CE2ED0B2472}">
      <text>
        <t>[Threaded comment]
Your version of Excel allows you to read this threaded comment; however, any edits to it will get removed if the file is opened in a newer version of Excel. Learn more: https://go.microsoft.com/fwlink/?linkid=870924
Comment:
    Calc retention by taking the pure fraction of the avg raw data interval with respect to the rollup level size and multiply by the nth root %. We do this because the pure calc'd retention sizes would be too large and thus would lead to excessive storage.</t>
      </text>
    </comment>
    <comment ref="S4" authorId="2" shapeId="0" xr:uid="{B9CEBB5C-37B5-4EFE-ACFF-1B283DCCFB14}">
      <text>
        <t>[Threaded comment]
Your version of Excel allows you to read this threaded comment; however, any edits to it will get removed if the file is opened in a newer version of Excel. Learn more: https://go.microsoft.com/fwlink/?linkid=870924
Comment:
    Multiply the retention days by the storage required per day for each rollup level based on historical averages, assuming 1GB of raw data per day.</t>
      </text>
    </comment>
    <comment ref="T4" authorId="3" shapeId="0" xr:uid="{075B78B5-5526-4408-9126-BDFB4E15847D}">
      <text>
        <t>[Threaded comment]
Your version of Excel allows you to read this threaded comment; however, any edits to it will get removed if the file is opened in a newer version of Excel. Learn more: https://go.microsoft.com/fwlink/?linkid=870924
Comment:
    Formula is designed to keep more data for the lower rollup levels since those are more frequently used.</t>
      </text>
    </comment>
  </commentList>
</comments>
</file>

<file path=xl/sharedStrings.xml><?xml version="1.0" encoding="utf-8"?>
<sst xmlns="http://schemas.openxmlformats.org/spreadsheetml/2006/main" count="47" uniqueCount="23">
  <si>
    <t>Enabled</t>
  </si>
  <si>
    <t>D1</t>
  </si>
  <si>
    <t>D2</t>
  </si>
  <si>
    <t>D3</t>
  </si>
  <si>
    <t>D4</t>
  </si>
  <si>
    <t>Avg % of Raw Data</t>
  </si>
  <si>
    <t>Min Res %</t>
  </si>
  <si>
    <t>% of Raw Data</t>
  </si>
  <si>
    <t>Rollup Minutes</t>
  </si>
  <si>
    <t>Min Range Minutes</t>
  </si>
  <si>
    <t>Min Range Hours</t>
  </si>
  <si>
    <t>Max Range Hours</t>
  </si>
  <si>
    <t>Max Range Minutes</t>
  </si>
  <si>
    <t>Max Range Days</t>
  </si>
  <si>
    <t>Rollup ID</t>
  </si>
  <si>
    <t>raw data</t>
  </si>
  <si>
    <t>Scale %</t>
  </si>
  <si>
    <t>RawMB/Day</t>
  </si>
  <si>
    <t>BaseHrs</t>
  </si>
  <si>
    <t>Total MB</t>
  </si>
  <si>
    <t>Min Data Points</t>
  </si>
  <si>
    <t>Max Data Points</t>
  </si>
  <si>
    <t>Raw MB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</si>
</sst>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_);_(* \(#,##0.0\);_(* &quot;-&quot;??_);_(@_)"/>
    <numFmt numFmtId="165" formatCode="_(* #,##0_);_(* \(#,##0\);_(* &quot;-&quot;??_);_(@_)"/>
    <numFmt numFmtId="166" formatCode="0.000"/>
    <numFmt numFmtId="167" formatCode="0.0%"/>
    <numFmt numFmtId="168" formatCode="0.0"/>
  </numFmts>
  <fonts count="8" x14ac:knownFonts="1">
    <font>
      <sz val="11"/>
      <color theme="1"/>
      <name val="Calibri"/>
      <family val="2"/>
      <scheme val="minor"/>
    </font>
    <font>
      <sz val="11"/>
      <color theme="1"/>
      <name val="Calibri"/>
      <family val="2"/>
      <scheme val="minor"/>
    </font>
    <font>
      <sz val="9"/>
      <name val="Arial"/>
      <family val="2"/>
    </font>
    <font>
      <b/>
      <sz val="9"/>
      <name val="Arial"/>
      <family val="2"/>
    </font>
    <font>
      <sz val="9"/>
      <name val="Calibri"/>
      <family val="2"/>
      <scheme val="minor"/>
    </font>
    <font>
      <b/>
      <sz val="9"/>
      <name val="Calibri"/>
      <family val="2"/>
      <scheme val="minor"/>
    </font>
    <font>
      <b/>
      <i/>
      <sz val="9"/>
      <name val="Arial"/>
      <family val="2"/>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4">
    <xf numFmtId="0" fontId="0" fillId="0" borderId="0" xfId="0"/>
    <xf numFmtId="0" fontId="2" fillId="0" borderId="0" xfId="0" applyFont="1"/>
    <xf numFmtId="0" fontId="3" fillId="0" borderId="0" xfId="0" applyFont="1" applyAlignment="1">
      <alignment horizontal="center"/>
    </xf>
    <xf numFmtId="10" fontId="4" fillId="0" borderId="0" xfId="2" applyNumberFormat="1" applyFont="1"/>
    <xf numFmtId="167" fontId="4" fillId="0" borderId="0" xfId="2" applyNumberFormat="1" applyFont="1"/>
    <xf numFmtId="165" fontId="2" fillId="0" borderId="0" xfId="1" applyNumberFormat="1" applyFont="1" applyFill="1" applyBorder="1"/>
    <xf numFmtId="164" fontId="2" fillId="0" borderId="0" xfId="1" applyNumberFormat="1" applyFont="1" applyFill="1" applyBorder="1"/>
    <xf numFmtId="164" fontId="2" fillId="0" borderId="0" xfId="1" applyNumberFormat="1" applyFont="1" applyFill="1"/>
    <xf numFmtId="0" fontId="2" fillId="0" borderId="0" xfId="0" applyFont="1" applyFill="1"/>
    <xf numFmtId="166" fontId="2" fillId="0" borderId="0" xfId="0" applyNumberFormat="1" applyFont="1" applyFill="1"/>
    <xf numFmtId="1" fontId="2" fillId="0" borderId="0" xfId="0" applyNumberFormat="1" applyFont="1" applyFill="1"/>
    <xf numFmtId="0" fontId="3" fillId="0" borderId="0" xfId="0" applyFont="1" applyAlignment="1">
      <alignment horizontal="center" wrapText="1"/>
    </xf>
    <xf numFmtId="43" fontId="2" fillId="2" borderId="1" xfId="0" applyNumberFormat="1" applyFont="1" applyFill="1" applyBorder="1"/>
    <xf numFmtId="0" fontId="2" fillId="2" borderId="2" xfId="0" applyFont="1" applyFill="1" applyBorder="1"/>
    <xf numFmtId="0" fontId="2" fillId="2" borderId="0" xfId="0" applyFont="1" applyFill="1" applyBorder="1"/>
    <xf numFmtId="0" fontId="2" fillId="2" borderId="5" xfId="0" applyFont="1" applyFill="1" applyBorder="1"/>
    <xf numFmtId="165" fontId="2" fillId="2" borderId="4" xfId="1" applyNumberFormat="1" applyFont="1" applyFill="1" applyBorder="1"/>
    <xf numFmtId="165" fontId="2" fillId="2" borderId="0" xfId="0" applyNumberFormat="1" applyFont="1" applyFill="1" applyBorder="1"/>
    <xf numFmtId="9" fontId="2" fillId="2" borderId="5" xfId="2" applyFont="1" applyFill="1" applyBorder="1"/>
    <xf numFmtId="165" fontId="2" fillId="2" borderId="6" xfId="1" applyNumberFormat="1" applyFont="1" applyFill="1" applyBorder="1"/>
    <xf numFmtId="165" fontId="2" fillId="2" borderId="7" xfId="0" applyNumberFormat="1" applyFont="1" applyFill="1" applyBorder="1"/>
    <xf numFmtId="9" fontId="2" fillId="2" borderId="8" xfId="2" applyFont="1" applyFill="1" applyBorder="1"/>
    <xf numFmtId="43" fontId="2" fillId="3" borderId="1" xfId="0" applyNumberFormat="1" applyFont="1" applyFill="1" applyBorder="1"/>
    <xf numFmtId="0" fontId="2" fillId="3" borderId="2" xfId="0" applyFont="1" applyFill="1" applyBorder="1"/>
    <xf numFmtId="0" fontId="2" fillId="3" borderId="0" xfId="0" applyFont="1" applyFill="1" applyBorder="1"/>
    <xf numFmtId="0" fontId="2" fillId="3" borderId="5" xfId="0" applyFont="1" applyFill="1" applyBorder="1"/>
    <xf numFmtId="165" fontId="2" fillId="3" borderId="4" xfId="1" applyNumberFormat="1" applyFont="1" applyFill="1" applyBorder="1"/>
    <xf numFmtId="165" fontId="2" fillId="3" borderId="0" xfId="0" applyNumberFormat="1" applyFont="1" applyFill="1" applyBorder="1"/>
    <xf numFmtId="9" fontId="2" fillId="3" borderId="5" xfId="2" applyFont="1" applyFill="1" applyBorder="1"/>
    <xf numFmtId="165" fontId="2" fillId="3" borderId="6" xfId="1" applyNumberFormat="1" applyFont="1" applyFill="1" applyBorder="1"/>
    <xf numFmtId="165" fontId="2" fillId="3" borderId="7" xfId="0" applyNumberFormat="1" applyFont="1" applyFill="1" applyBorder="1"/>
    <xf numFmtId="9" fontId="2" fillId="3" borderId="8" xfId="2" applyFont="1" applyFill="1" applyBorder="1"/>
    <xf numFmtId="43" fontId="2" fillId="4" borderId="1" xfId="0" applyNumberFormat="1" applyFont="1" applyFill="1" applyBorder="1"/>
    <xf numFmtId="0" fontId="2" fillId="4" borderId="2" xfId="0" applyFont="1" applyFill="1" applyBorder="1"/>
    <xf numFmtId="0" fontId="2" fillId="4" borderId="0" xfId="0" applyFont="1" applyFill="1" applyBorder="1"/>
    <xf numFmtId="0" fontId="2" fillId="4" borderId="5" xfId="0" applyFont="1" applyFill="1" applyBorder="1"/>
    <xf numFmtId="165" fontId="2" fillId="4" borderId="4" xfId="1" applyNumberFormat="1" applyFont="1" applyFill="1" applyBorder="1"/>
    <xf numFmtId="165" fontId="2" fillId="4" borderId="0" xfId="0" applyNumberFormat="1" applyFont="1" applyFill="1" applyBorder="1"/>
    <xf numFmtId="9" fontId="2" fillId="4" borderId="5" xfId="2" applyFont="1" applyFill="1" applyBorder="1"/>
    <xf numFmtId="165" fontId="2" fillId="4" borderId="6" xfId="1" applyNumberFormat="1" applyFont="1" applyFill="1" applyBorder="1"/>
    <xf numFmtId="165" fontId="2" fillId="4" borderId="7" xfId="0" applyNumberFormat="1" applyFont="1" applyFill="1" applyBorder="1"/>
    <xf numFmtId="9" fontId="2" fillId="4" borderId="8" xfId="2" applyFont="1" applyFill="1" applyBorder="1"/>
    <xf numFmtId="0" fontId="0" fillId="0" borderId="0" xfId="0" applyBorder="1"/>
    <xf numFmtId="0" fontId="2" fillId="5" borderId="0" xfId="0" applyFont="1" applyFill="1"/>
    <xf numFmtId="168" fontId="2" fillId="0" borderId="0" xfId="0" applyNumberFormat="1" applyFont="1" applyFill="1"/>
    <xf numFmtId="165" fontId="2" fillId="0" borderId="0" xfId="1" applyNumberFormat="1" applyFont="1" applyFill="1"/>
    <xf numFmtId="0" fontId="3" fillId="0" borderId="7" xfId="0" applyFont="1" applyBorder="1" applyAlignment="1">
      <alignment horizontal="center" wrapText="1"/>
    </xf>
    <xf numFmtId="0" fontId="3" fillId="0" borderId="5" xfId="0" applyFont="1" applyFill="1" applyBorder="1" applyAlignment="1">
      <alignment horizontal="right"/>
    </xf>
    <xf numFmtId="0" fontId="3" fillId="2" borderId="8" xfId="0" applyFont="1" applyFill="1" applyBorder="1" applyAlignment="1">
      <alignment horizontal="center" wrapText="1"/>
    </xf>
    <xf numFmtId="0" fontId="3" fillId="3" borderId="8" xfId="0" applyFont="1" applyFill="1" applyBorder="1" applyAlignment="1">
      <alignment horizontal="center" wrapText="1"/>
    </xf>
    <xf numFmtId="0" fontId="3" fillId="4" borderId="8" xfId="0" applyFont="1" applyFill="1" applyBorder="1" applyAlignment="1">
      <alignment horizontal="center" wrapText="1"/>
    </xf>
    <xf numFmtId="0" fontId="6" fillId="0" borderId="7" xfId="0" applyFont="1" applyBorder="1" applyAlignment="1">
      <alignment horizontal="center" wrapText="1"/>
    </xf>
    <xf numFmtId="0" fontId="3" fillId="2" borderId="3" xfId="0" applyFont="1" applyFill="1" applyBorder="1"/>
    <xf numFmtId="165" fontId="3" fillId="2" borderId="4" xfId="0" applyNumberFormat="1" applyFont="1" applyFill="1" applyBorder="1"/>
    <xf numFmtId="0" fontId="3" fillId="3" borderId="3" xfId="0" applyFont="1" applyFill="1" applyBorder="1"/>
    <xf numFmtId="165" fontId="3" fillId="3" borderId="4" xfId="0" applyNumberFormat="1" applyFont="1" applyFill="1" applyBorder="1"/>
    <xf numFmtId="165" fontId="3" fillId="4" borderId="4" xfId="0" applyNumberFormat="1" applyFont="1" applyFill="1" applyBorder="1"/>
    <xf numFmtId="0" fontId="3" fillId="4" borderId="3" xfId="0" applyFont="1" applyFill="1" applyBorder="1"/>
    <xf numFmtId="0" fontId="2" fillId="0" borderId="0" xfId="0" applyFont="1" applyAlignment="1">
      <alignment horizontal="center"/>
    </xf>
    <xf numFmtId="0" fontId="3" fillId="0" borderId="8" xfId="0" applyFont="1" applyBorder="1" applyAlignment="1">
      <alignment horizontal="center"/>
    </xf>
    <xf numFmtId="0" fontId="3" fillId="0" borderId="7" xfId="0" applyFont="1" applyBorder="1" applyAlignment="1">
      <alignment horizontal="center"/>
    </xf>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4" borderId="6" xfId="0" applyFont="1" applyFill="1" applyBorder="1" applyAlignment="1">
      <alignment horizontal="center"/>
    </xf>
    <xf numFmtId="0" fontId="3" fillId="4" borderId="7" xfId="0" applyFont="1" applyFill="1" applyBorder="1" applyAlignment="1">
      <alignment horizontal="center"/>
    </xf>
    <xf numFmtId="0" fontId="3" fillId="0" borderId="8" xfId="0" applyFont="1" applyFill="1" applyBorder="1" applyAlignment="1">
      <alignment horizontal="right"/>
    </xf>
    <xf numFmtId="0" fontId="2" fillId="5" borderId="7" xfId="0" applyFont="1" applyFill="1" applyBorder="1"/>
    <xf numFmtId="0" fontId="2" fillId="0" borderId="7" xfId="0" applyFont="1" applyFill="1" applyBorder="1"/>
    <xf numFmtId="165" fontId="2" fillId="0" borderId="7" xfId="1" applyNumberFormat="1" applyFont="1" applyFill="1" applyBorder="1"/>
    <xf numFmtId="1" fontId="2" fillId="0" borderId="7" xfId="0" applyNumberFormat="1" applyFont="1" applyFill="1" applyBorder="1"/>
    <xf numFmtId="164" fontId="2" fillId="0" borderId="7" xfId="1" applyNumberFormat="1" applyFont="1" applyFill="1" applyBorder="1"/>
    <xf numFmtId="10" fontId="4" fillId="0" borderId="7" xfId="2" applyNumberFormat="1" applyFont="1" applyBorder="1"/>
    <xf numFmtId="167" fontId="4" fillId="0" borderId="7" xfId="2" applyNumberFormat="1" applyFont="1" applyBorder="1"/>
    <xf numFmtId="167" fontId="4" fillId="0" borderId="5" xfId="2" applyNumberFormat="1" applyFont="1" applyBorder="1"/>
    <xf numFmtId="10" fontId="4" fillId="0" borderId="8" xfId="2" applyNumberFormat="1" applyFont="1" applyBorder="1"/>
    <xf numFmtId="165" fontId="0" fillId="0" borderId="0" xfId="1" applyNumberFormat="1" applyFont="1"/>
    <xf numFmtId="165" fontId="0" fillId="0" borderId="0" xfId="1" applyNumberFormat="1" applyFont="1" applyBorder="1"/>
    <xf numFmtId="165" fontId="0" fillId="0" borderId="0" xfId="0" applyNumberFormat="1"/>
    <xf numFmtId="167" fontId="4" fillId="0" borderId="3" xfId="2" applyNumberFormat="1" applyFont="1" applyBorder="1"/>
    <xf numFmtId="0" fontId="6" fillId="0" borderId="0" xfId="0" applyFont="1" applyBorder="1" applyAlignment="1"/>
    <xf numFmtId="0" fontId="2" fillId="0" borderId="0" xfId="0" applyFont="1" applyAlignment="1"/>
    <xf numFmtId="0" fontId="6" fillId="0" borderId="0" xfId="0" applyFont="1" applyAlignment="1"/>
    <xf numFmtId="0" fontId="3" fillId="6" borderId="9" xfId="0" applyFont="1" applyFill="1" applyBorder="1" applyProtection="1">
      <protection locked="0"/>
    </xf>
    <xf numFmtId="0" fontId="3" fillId="6" borderId="9" xfId="0" applyFont="1" applyFill="1" applyBorder="1" applyAlignment="1" applyProtection="1">
      <alignment wrapText="1"/>
      <protection locked="0"/>
    </xf>
    <xf numFmtId="167" fontId="5" fillId="6" borderId="10" xfId="2" applyNumberFormat="1" applyFont="1" applyFill="1" applyBorder="1" applyProtection="1">
      <protection locked="0"/>
    </xf>
    <xf numFmtId="167" fontId="5" fillId="6" borderId="11" xfId="2" applyNumberFormat="1" applyFont="1" applyFill="1" applyBorder="1" applyProtection="1">
      <protection locked="0"/>
    </xf>
    <xf numFmtId="167" fontId="5" fillId="6" borderId="12" xfId="2" applyNumberFormat="1" applyFont="1" applyFill="1" applyBorder="1" applyProtection="1">
      <protection locked="0"/>
    </xf>
    <xf numFmtId="0" fontId="7" fillId="0" borderId="0" xfId="0" applyFont="1"/>
    <xf numFmtId="0" fontId="7" fillId="0" borderId="13" xfId="0" applyFont="1" applyBorder="1" applyAlignment="1">
      <alignment horizontal="right"/>
    </xf>
    <xf numFmtId="0" fontId="7" fillId="0" borderId="14" xfId="0" applyFont="1" applyBorder="1"/>
    <xf numFmtId="165" fontId="7" fillId="0" borderId="14" xfId="0" applyNumberFormat="1" applyFont="1" applyBorder="1"/>
    <xf numFmtId="0" fontId="7" fillId="0" borderId="15" xfId="0"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2400" b="1" i="0" u="none" strike="noStrike" kern="1200" spc="0" baseline="0">
                <a:solidFill>
                  <a:schemeClr val="tx1">
                    <a:lumMod val="65000"/>
                    <a:lumOff val="35000"/>
                  </a:schemeClr>
                </a:solidFill>
                <a:latin typeface="+mn-lt"/>
                <a:ea typeface="+mn-ea"/>
                <a:cs typeface="+mn-cs"/>
              </a:defRPr>
            </a:pPr>
            <a:r>
              <a:rPr lang="en-US" sz="2400" b="1"/>
              <a:t>Retention</a:t>
            </a:r>
            <a:r>
              <a:rPr lang="en-US" sz="2400" b="1" baseline="0"/>
              <a:t> vs Storage</a:t>
            </a:r>
            <a:endParaRPr lang="en-US" sz="2400" b="1"/>
          </a:p>
        </c:rich>
      </c:tx>
      <c:layout>
        <c:manualLayout>
          <c:xMode val="edge"/>
          <c:yMode val="edge"/>
          <c:x val="0.36956158531664518"/>
          <c:y val="1.5292374436141584E-2"/>
        </c:manualLayout>
      </c:layout>
      <c:overlay val="0"/>
      <c:spPr>
        <a:noFill/>
        <a:ln>
          <a:noFill/>
        </a:ln>
        <a:effectLst/>
      </c:spPr>
      <c:txPr>
        <a:bodyPr rot="0" spcFirstLastPara="1" vertOverflow="ellipsis" vert="horz" wrap="square" anchor="ctr" anchorCtr="1"/>
        <a:lstStyle/>
        <a:p>
          <a:pPr algn="ct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1"/>
          <c:tx>
            <c:strRef>
              <c:f>Sheet1!$S$3</c:f>
              <c:strCache>
                <c:ptCount val="1"/>
                <c:pt idx="0">
                  <c:v>Stor240-2</c:v>
                </c:pt>
              </c:strCache>
            </c:strRef>
          </c:tx>
          <c:spPr>
            <a:ln w="28575" cap="rnd">
              <a:solidFill>
                <a:schemeClr val="accent2"/>
              </a:solidFill>
              <a:round/>
            </a:ln>
            <a:effectLst/>
          </c:spPr>
          <c:marker>
            <c:symbol val="circle"/>
            <c:size val="5"/>
            <c:spPr>
              <a:solidFill>
                <a:schemeClr val="accent3"/>
              </a:solidFill>
              <a:ln w="9525">
                <a:solidFill>
                  <a:schemeClr val="accent3"/>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Sheet1!$S$4:$S$12</c:f>
              <c:numCache>
                <c:formatCode>_(* #,##0_);_(* \(#,##0\);_(* "-"??_);_(@_)</c:formatCode>
                <c:ptCount val="7"/>
                <c:pt idx="0">
                  <c:v>10240</c:v>
                </c:pt>
                <c:pt idx="1">
                  <c:v>10429.540481034073</c:v>
                </c:pt>
                <c:pt idx="2">
                  <c:v>5919.631838566248</c:v>
                </c:pt>
                <c:pt idx="3">
                  <c:v>5983.4330654354153</c:v>
                </c:pt>
                <c:pt idx="4">
                  <c:v>4876.0137155342791</c:v>
                </c:pt>
                <c:pt idx="5">
                  <c:v>3882.5669446376728</c:v>
                </c:pt>
                <c:pt idx="6">
                  <c:v>3471.5541131304326</c:v>
                </c:pt>
              </c:numCache>
            </c:numRef>
          </c:val>
          <c:smooth val="0"/>
          <c:extLst>
            <c:ext xmlns:c16="http://schemas.microsoft.com/office/drawing/2014/chart" uri="{C3380CC4-5D6E-409C-BE32-E72D297353CC}">
              <c16:uniqueId val="{00000002-0A05-4EF2-A343-3F36CA8B1FC7}"/>
            </c:ext>
          </c:extLst>
        </c:ser>
        <c:ser>
          <c:idx val="3"/>
          <c:order val="3"/>
          <c:tx>
            <c:strRef>
              <c:f>Sheet1!$V$3</c:f>
              <c:strCache>
                <c:ptCount val="1"/>
                <c:pt idx="0">
                  <c:v>Stor240-2.5</c:v>
                </c:pt>
              </c:strCache>
            </c:strRef>
          </c:tx>
          <c:spPr>
            <a:ln w="28575" cap="rnd">
              <a:solidFill>
                <a:schemeClr val="accent2"/>
              </a:solidFill>
              <a:round/>
            </a:ln>
            <a:effectLst/>
          </c:spPr>
          <c:marker>
            <c:symbol val="circle"/>
            <c:size val="5"/>
            <c:spPr>
              <a:solidFill>
                <a:schemeClr val="accent4"/>
              </a:solidFill>
              <a:ln w="9525">
                <a:solidFill>
                  <a:schemeClr val="accent4"/>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Sheet1!$V$4:$V$12</c:f>
              <c:numCache>
                <c:formatCode>_(* #,##0_);_(* \(#,##0\);_(* "-"??_);_(@_)</c:formatCode>
                <c:ptCount val="7"/>
                <c:pt idx="0">
                  <c:v>10240</c:v>
                </c:pt>
                <c:pt idx="1">
                  <c:v>9731.1053553734546</c:v>
                </c:pt>
                <c:pt idx="2">
                  <c:v>4702.1307085459821</c:v>
                </c:pt>
                <c:pt idx="3">
                  <c:v>4258.3201702376209</c:v>
                </c:pt>
                <c:pt idx="4">
                  <c:v>3020.9726534223182</c:v>
                </c:pt>
                <c:pt idx="5">
                  <c:v>2244.3874343708144</c:v>
                </c:pt>
                <c:pt idx="6">
                  <c:v>1677.5971901078383</c:v>
                </c:pt>
              </c:numCache>
            </c:numRef>
          </c:val>
          <c:smooth val="0"/>
          <c:extLst>
            <c:ext xmlns:c16="http://schemas.microsoft.com/office/drawing/2014/chart" uri="{C3380CC4-5D6E-409C-BE32-E72D297353CC}">
              <c16:uniqueId val="{00000006-0A05-4EF2-A343-3F36CA8B1FC7}"/>
            </c:ext>
          </c:extLst>
        </c:ser>
        <c:ser>
          <c:idx val="5"/>
          <c:order val="5"/>
          <c:tx>
            <c:strRef>
              <c:f>Sheet1!$Y$3</c:f>
              <c:strCache>
                <c:ptCount val="1"/>
                <c:pt idx="0">
                  <c:v>Stor240-3</c:v>
                </c:pt>
              </c:strCache>
            </c:strRef>
          </c:tx>
          <c:spPr>
            <a:ln w="28575" cap="rnd">
              <a:solidFill>
                <a:schemeClr val="accent2"/>
              </a:solidFill>
              <a:round/>
            </a:ln>
            <a:effectLst/>
          </c:spPr>
          <c:marker>
            <c:symbol val="circle"/>
            <c:size val="5"/>
            <c:spPr>
              <a:solidFill>
                <a:schemeClr val="accent6"/>
              </a:solidFill>
              <a:ln w="9525">
                <a:solidFill>
                  <a:schemeClr val="accent6"/>
                </a:solidFill>
              </a:ln>
              <a:effectLst/>
            </c:spPr>
          </c:marker>
          <c:dLbls>
            <c:dLbl>
              <c:idx val="0"/>
              <c:layout>
                <c:manualLayout>
                  <c:x val="-1.5977013520024279E-2"/>
                  <c:y val="-1.82327216562337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539-4D2B-A2E4-5CA7E0847AF6}"/>
                </c:ext>
              </c:extLst>
            </c:dLbl>
            <c:dLbl>
              <c:idx val="1"/>
              <c:layout>
                <c:manualLayout>
                  <c:x val="-2.1156277364918152E-2"/>
                  <c:y val="1.779796635479202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539-4D2B-A2E4-5CA7E0847AF6}"/>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Sheet1!$Y$4:$Y$12</c:f>
              <c:numCache>
                <c:formatCode>_(* #,##0_);_(* \(#,##0\);_(* "-"??_);_(@_)</c:formatCode>
                <c:ptCount val="7"/>
                <c:pt idx="0">
                  <c:v>10240</c:v>
                </c:pt>
                <c:pt idx="1">
                  <c:v>9291.6642453460336</c:v>
                </c:pt>
                <c:pt idx="2">
                  <c:v>4032.9982233581832</c:v>
                </c:pt>
                <c:pt idx="3">
                  <c:v>3394.404240498111</c:v>
                </c:pt>
                <c:pt idx="4">
                  <c:v>2195.5064174508079</c:v>
                </c:pt>
                <c:pt idx="5">
                  <c:v>1557.4606367380493</c:v>
                </c:pt>
                <c:pt idx="6">
                  <c:v>1033.0710480660055</c:v>
                </c:pt>
              </c:numCache>
            </c:numRef>
          </c:val>
          <c:smooth val="0"/>
          <c:extLst>
            <c:ext xmlns:c16="http://schemas.microsoft.com/office/drawing/2014/chart" uri="{C3380CC4-5D6E-409C-BE32-E72D297353CC}">
              <c16:uniqueId val="{00000008-0A05-4EF2-A343-3F36CA8B1FC7}"/>
            </c:ext>
          </c:extLst>
        </c:ser>
        <c:ser>
          <c:idx val="19"/>
          <c:order val="7"/>
          <c:tx>
            <c:strRef>
              <c:f>Sheet1!$AB$3</c:f>
              <c:strCache>
                <c:ptCount val="1"/>
                <c:pt idx="0">
                  <c:v>Stor360-2</c:v>
                </c:pt>
              </c:strCache>
            </c:strRef>
          </c:tx>
          <c:spPr>
            <a:ln w="28575" cap="rnd">
              <a:solidFill>
                <a:schemeClr val="accent6"/>
              </a:solidFill>
              <a:round/>
            </a:ln>
            <a:effectLst/>
          </c:spPr>
          <c:marker>
            <c:symbol val="circle"/>
            <c:size val="5"/>
            <c:spPr>
              <a:solidFill>
                <a:schemeClr val="accent2">
                  <a:lumMod val="80000"/>
                </a:schemeClr>
              </a:solidFill>
              <a:ln w="9525">
                <a:solidFill>
                  <a:schemeClr val="accent2">
                    <a:lumMod val="8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Sheet1!$AB$4:$AB$12</c:f>
              <c:numCache>
                <c:formatCode>_(* #,##0_);_(* \(#,##0\);_(* "-"??_);_(@_)</c:formatCode>
                <c:ptCount val="7"/>
                <c:pt idx="0">
                  <c:v>15360</c:v>
                </c:pt>
                <c:pt idx="1">
                  <c:v>15644.310721551108</c:v>
                </c:pt>
                <c:pt idx="2">
                  <c:v>8879.4477578493734</c:v>
                </c:pt>
                <c:pt idx="3">
                  <c:v>8975.1495981531225</c:v>
                </c:pt>
                <c:pt idx="4">
                  <c:v>7314.0205733014182</c:v>
                </c:pt>
                <c:pt idx="5">
                  <c:v>5823.8504169565085</c:v>
                </c:pt>
                <c:pt idx="6">
                  <c:v>5207.3311696956489</c:v>
                </c:pt>
              </c:numCache>
            </c:numRef>
          </c:val>
          <c:smooth val="0"/>
          <c:extLst>
            <c:ext xmlns:c16="http://schemas.microsoft.com/office/drawing/2014/chart" uri="{C3380CC4-5D6E-409C-BE32-E72D297353CC}">
              <c16:uniqueId val="{00000016-0A05-4EF2-A343-3F36CA8B1FC7}"/>
            </c:ext>
          </c:extLst>
        </c:ser>
        <c:ser>
          <c:idx val="21"/>
          <c:order val="9"/>
          <c:tx>
            <c:strRef>
              <c:f>Sheet1!$AE$3</c:f>
              <c:strCache>
                <c:ptCount val="1"/>
                <c:pt idx="0">
                  <c:v>Stor360-2.5</c:v>
                </c:pt>
              </c:strCache>
            </c:strRef>
          </c:tx>
          <c:spPr>
            <a:ln w="28575" cap="rnd">
              <a:solidFill>
                <a:schemeClr val="accent6"/>
              </a:solidFill>
              <a:round/>
            </a:ln>
            <a:effectLst/>
          </c:spPr>
          <c:marker>
            <c:symbol val="circle"/>
            <c:size val="5"/>
            <c:spPr>
              <a:solidFill>
                <a:schemeClr val="accent4">
                  <a:lumMod val="80000"/>
                </a:schemeClr>
              </a:solidFill>
              <a:ln w="9525">
                <a:solidFill>
                  <a:schemeClr val="accent4">
                    <a:lumMod val="8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Sheet1!$AE$4:$AE$12</c:f>
              <c:numCache>
                <c:formatCode>_(* #,##0_);_(* \(#,##0\);_(* "-"??_);_(@_)</c:formatCode>
                <c:ptCount val="7"/>
                <c:pt idx="0">
                  <c:v>15360</c:v>
                </c:pt>
                <c:pt idx="1">
                  <c:v>14596.658033060179</c:v>
                </c:pt>
                <c:pt idx="2">
                  <c:v>7053.1960628189736</c:v>
                </c:pt>
                <c:pt idx="3">
                  <c:v>6387.4802553564305</c:v>
                </c:pt>
                <c:pt idx="4">
                  <c:v>4531.4589801334769</c:v>
                </c:pt>
                <c:pt idx="5">
                  <c:v>3366.5811515562214</c:v>
                </c:pt>
                <c:pt idx="6">
                  <c:v>2516.395785161757</c:v>
                </c:pt>
              </c:numCache>
            </c:numRef>
          </c:val>
          <c:smooth val="0"/>
          <c:extLst>
            <c:ext xmlns:c16="http://schemas.microsoft.com/office/drawing/2014/chart" uri="{C3380CC4-5D6E-409C-BE32-E72D297353CC}">
              <c16:uniqueId val="{00000018-0A05-4EF2-A343-3F36CA8B1FC7}"/>
            </c:ext>
          </c:extLst>
        </c:ser>
        <c:ser>
          <c:idx val="23"/>
          <c:order val="11"/>
          <c:tx>
            <c:strRef>
              <c:f>Sheet1!$AH$3</c:f>
              <c:strCache>
                <c:ptCount val="1"/>
                <c:pt idx="0">
                  <c:v>Stor360-3</c:v>
                </c:pt>
              </c:strCache>
            </c:strRef>
          </c:tx>
          <c:spPr>
            <a:ln w="28575" cap="rnd">
              <a:solidFill>
                <a:schemeClr val="accent6"/>
              </a:solidFill>
              <a:round/>
            </a:ln>
            <a:effectLst/>
          </c:spPr>
          <c:marker>
            <c:symbol val="circle"/>
            <c:size val="5"/>
            <c:spPr>
              <a:solidFill>
                <a:schemeClr val="accent6">
                  <a:lumMod val="80000"/>
                </a:schemeClr>
              </a:solidFill>
              <a:ln w="9525">
                <a:solidFill>
                  <a:schemeClr val="accent6">
                    <a:lumMod val="8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Sheet1!$AH$4:$AH$12</c:f>
              <c:numCache>
                <c:formatCode>_(* #,##0_);_(* \(#,##0\);_(* "-"??_);_(@_)</c:formatCode>
                <c:ptCount val="7"/>
                <c:pt idx="0">
                  <c:v>15360</c:v>
                </c:pt>
                <c:pt idx="1">
                  <c:v>13937.496368019049</c:v>
                </c:pt>
                <c:pt idx="2">
                  <c:v>6049.4973350372748</c:v>
                </c:pt>
                <c:pt idx="3">
                  <c:v>5091.606360747166</c:v>
                </c:pt>
                <c:pt idx="4">
                  <c:v>3293.2596261762124</c:v>
                </c:pt>
                <c:pt idx="5">
                  <c:v>2336.1909551070744</c:v>
                </c:pt>
                <c:pt idx="6">
                  <c:v>1549.6065720990082</c:v>
                </c:pt>
              </c:numCache>
            </c:numRef>
          </c:val>
          <c:smooth val="0"/>
          <c:extLst>
            <c:ext xmlns:c16="http://schemas.microsoft.com/office/drawing/2014/chart" uri="{C3380CC4-5D6E-409C-BE32-E72D297353CC}">
              <c16:uniqueId val="{0000001A-0A05-4EF2-A343-3F36CA8B1FC7}"/>
            </c:ext>
          </c:extLst>
        </c:ser>
        <c:ser>
          <c:idx val="7"/>
          <c:order val="13"/>
          <c:tx>
            <c:strRef>
              <c:f>Sheet1!$AK$3</c:f>
              <c:strCache>
                <c:ptCount val="1"/>
                <c:pt idx="0">
                  <c:v>Stor480-2</c:v>
                </c:pt>
              </c:strCache>
            </c:strRef>
          </c:tx>
          <c:spPr>
            <a:ln w="28575" cap="rnd">
              <a:solidFill>
                <a:schemeClr val="bg2">
                  <a:lumMod val="25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dLbl>
              <c:idx val="2"/>
              <c:layout>
                <c:manualLayout>
                  <c:x val="-1.9230319955259097E-2"/>
                  <c:y val="1.69903819683379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E84-46EB-9723-32B19382F390}"/>
                </c:ext>
              </c:extLst>
            </c:dLbl>
            <c:dLbl>
              <c:idx val="3"/>
              <c:layout>
                <c:manualLayout>
                  <c:x val="-1.7278336094118208E-2"/>
                  <c:y val="-1.53129934898230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539-4D2B-A2E4-5CA7E0847AF6}"/>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Sheet1!$AK$4:$AK$12</c:f>
              <c:numCache>
                <c:formatCode>_(* #,##0_);_(* \(#,##0\);_(* "-"??_);_(@_)</c:formatCode>
                <c:ptCount val="7"/>
                <c:pt idx="0">
                  <c:v>20480</c:v>
                </c:pt>
                <c:pt idx="1">
                  <c:v>20859.080962068147</c:v>
                </c:pt>
                <c:pt idx="2">
                  <c:v>11839.263677132496</c:v>
                </c:pt>
                <c:pt idx="3">
                  <c:v>11966.866130870831</c:v>
                </c:pt>
                <c:pt idx="4">
                  <c:v>9752.0274310685581</c:v>
                </c:pt>
                <c:pt idx="5">
                  <c:v>7765.1338892753456</c:v>
                </c:pt>
                <c:pt idx="6">
                  <c:v>6943.1082262608652</c:v>
                </c:pt>
              </c:numCache>
            </c:numRef>
          </c:val>
          <c:smooth val="0"/>
          <c:extLst>
            <c:ext xmlns:c16="http://schemas.microsoft.com/office/drawing/2014/chart" uri="{C3380CC4-5D6E-409C-BE32-E72D297353CC}">
              <c16:uniqueId val="{0000001C-0A05-4EF2-A343-3F36CA8B1FC7}"/>
            </c:ext>
          </c:extLst>
        </c:ser>
        <c:ser>
          <c:idx val="9"/>
          <c:order val="15"/>
          <c:tx>
            <c:strRef>
              <c:f>Sheet1!$AN$3</c:f>
              <c:strCache>
                <c:ptCount val="1"/>
                <c:pt idx="0">
                  <c:v>Stor480-2.5</c:v>
                </c:pt>
              </c:strCache>
            </c:strRef>
          </c:tx>
          <c:spPr>
            <a:ln w="28575" cap="rnd">
              <a:solidFill>
                <a:schemeClr val="bg2">
                  <a:lumMod val="25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Sheet1!$AN$4:$AN$12</c:f>
              <c:numCache>
                <c:formatCode>_(* #,##0_);_(* \(#,##0\);_(* "-"??_);_(@_)</c:formatCode>
                <c:ptCount val="7"/>
                <c:pt idx="0">
                  <c:v>20480</c:v>
                </c:pt>
                <c:pt idx="1">
                  <c:v>19462.210710746909</c:v>
                </c:pt>
                <c:pt idx="2">
                  <c:v>9404.2614170919642</c:v>
                </c:pt>
                <c:pt idx="3">
                  <c:v>8516.6403404752418</c:v>
                </c:pt>
                <c:pt idx="4">
                  <c:v>6041.9453068446364</c:v>
                </c:pt>
                <c:pt idx="5">
                  <c:v>4488.7748687416288</c:v>
                </c:pt>
                <c:pt idx="6">
                  <c:v>3355.1943802156766</c:v>
                </c:pt>
              </c:numCache>
            </c:numRef>
          </c:val>
          <c:smooth val="0"/>
          <c:extLst>
            <c:ext xmlns:c16="http://schemas.microsoft.com/office/drawing/2014/chart" uri="{C3380CC4-5D6E-409C-BE32-E72D297353CC}">
              <c16:uniqueId val="{0000001E-0A05-4EF2-A343-3F36CA8B1FC7}"/>
            </c:ext>
          </c:extLst>
        </c:ser>
        <c:ser>
          <c:idx val="11"/>
          <c:order val="17"/>
          <c:tx>
            <c:strRef>
              <c:f>Sheet1!$AQ$3</c:f>
              <c:strCache>
                <c:ptCount val="1"/>
                <c:pt idx="0">
                  <c:v>Stor480-3</c:v>
                </c:pt>
              </c:strCache>
            </c:strRef>
          </c:tx>
          <c:spPr>
            <a:ln w="28575" cap="rnd">
              <a:solidFill>
                <a:schemeClr val="bg2">
                  <a:lumMod val="25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Sheet1!$AQ$4:$AQ$12</c:f>
              <c:numCache>
                <c:formatCode>_(* #,##0_);_(* \(#,##0\);_(* "-"??_);_(@_)</c:formatCode>
                <c:ptCount val="7"/>
                <c:pt idx="0">
                  <c:v>20480</c:v>
                </c:pt>
                <c:pt idx="1">
                  <c:v>18583.328490692067</c:v>
                </c:pt>
                <c:pt idx="2">
                  <c:v>8065.9964467163663</c:v>
                </c:pt>
                <c:pt idx="3">
                  <c:v>6788.808480996222</c:v>
                </c:pt>
                <c:pt idx="4">
                  <c:v>4391.0128349016159</c:v>
                </c:pt>
                <c:pt idx="5">
                  <c:v>3114.9212734760986</c:v>
                </c:pt>
                <c:pt idx="6">
                  <c:v>2066.1420961320109</c:v>
                </c:pt>
              </c:numCache>
            </c:numRef>
          </c:val>
          <c:smooth val="0"/>
          <c:extLst>
            <c:ext xmlns:c16="http://schemas.microsoft.com/office/drawing/2014/chart" uri="{C3380CC4-5D6E-409C-BE32-E72D297353CC}">
              <c16:uniqueId val="{00000020-0A05-4EF2-A343-3F36CA8B1FC7}"/>
            </c:ext>
          </c:extLst>
        </c:ser>
        <c:dLbls>
          <c:showLegendKey val="0"/>
          <c:showVal val="0"/>
          <c:showCatName val="0"/>
          <c:showSerName val="0"/>
          <c:showPercent val="0"/>
          <c:showBubbleSize val="0"/>
        </c:dLbls>
        <c:marker val="1"/>
        <c:smooth val="0"/>
        <c:axId val="105995391"/>
        <c:axId val="105996047"/>
      </c:lineChart>
      <c:lineChart>
        <c:grouping val="standard"/>
        <c:varyColors val="0"/>
        <c:ser>
          <c:idx val="1"/>
          <c:order val="0"/>
          <c:tx>
            <c:strRef>
              <c:f>Sheet1!$R$3</c:f>
              <c:strCache>
                <c:ptCount val="1"/>
                <c:pt idx="0">
                  <c:v>Ret240-2</c:v>
                </c:pt>
              </c:strCache>
            </c:strRef>
          </c:tx>
          <c:spPr>
            <a:ln w="28575" cap="rnd">
              <a:solidFill>
                <a:schemeClr val="accent2"/>
              </a:solidFill>
              <a:prstDash val="sysDash"/>
              <a:round/>
            </a:ln>
            <a:effectLst/>
          </c:spPr>
          <c:marker>
            <c:symbol val="circle"/>
            <c:size val="5"/>
            <c:spPr>
              <a:solidFill>
                <a:schemeClr val="accent2"/>
              </a:solidFill>
              <a:ln w="9525">
                <a:solidFill>
                  <a:schemeClr val="accent2"/>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Sheet1!$R$4:$R$13</c:f>
              <c:numCache>
                <c:formatCode>_(* #,##0_);_(* \(#,##0\);_(* "-"??_);_(@_)</c:formatCode>
                <c:ptCount val="7"/>
                <c:pt idx="0">
                  <c:v>10</c:v>
                </c:pt>
                <c:pt idx="1">
                  <c:v>42.468875746939794</c:v>
                </c:pt>
                <c:pt idx="2">
                  <c:v>94.963293098149521</c:v>
                </c:pt>
                <c:pt idx="3">
                  <c:v>164.4812485000499</c:v>
                </c:pt>
                <c:pt idx="4">
                  <c:v>328.9624970000998</c:v>
                </c:pt>
                <c:pt idx="5">
                  <c:v>465.22322476965974</c:v>
                </c:pt>
                <c:pt idx="6">
                  <c:v>1139.5595171777943</c:v>
                </c:pt>
              </c:numCache>
            </c:numRef>
          </c:val>
          <c:smooth val="0"/>
          <c:extLst>
            <c:ext xmlns:c16="http://schemas.microsoft.com/office/drawing/2014/chart" uri="{C3380CC4-5D6E-409C-BE32-E72D297353CC}">
              <c16:uniqueId val="{00000001-0A05-4EF2-A343-3F36CA8B1FC7}"/>
            </c:ext>
          </c:extLst>
        </c:ser>
        <c:ser>
          <c:idx val="0"/>
          <c:order val="2"/>
          <c:tx>
            <c:strRef>
              <c:f>Sheet1!$U$3</c:f>
              <c:strCache>
                <c:ptCount val="1"/>
                <c:pt idx="0">
                  <c:v>Ret240-2.5</c:v>
                </c:pt>
              </c:strCache>
            </c:strRef>
          </c:tx>
          <c:spPr>
            <a:ln w="28575" cap="rnd">
              <a:solidFill>
                <a:schemeClr val="accent2"/>
              </a:solidFill>
              <a:prstDash val="sysDash"/>
              <a:round/>
            </a:ln>
            <a:effectLst/>
          </c:spPr>
          <c:marker>
            <c:symbol val="circle"/>
            <c:size val="5"/>
            <c:spPr>
              <a:solidFill>
                <a:schemeClr val="accent1"/>
              </a:solidFill>
              <a:ln w="9525">
                <a:solidFill>
                  <a:schemeClr val="accent1"/>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Sheet1!$U$4:$U$13</c:f>
              <c:numCache>
                <c:formatCode>_(* #,##0_);_(* \(#,##0\);_(* "-"??_);_(@_)</c:formatCode>
                <c:ptCount val="7"/>
                <c:pt idx="0">
                  <c:v>10</c:v>
                </c:pt>
                <c:pt idx="1">
                  <c:v>39.624862185372201</c:v>
                </c:pt>
                <c:pt idx="2">
                  <c:v>75.432024970257672</c:v>
                </c:pt>
                <c:pt idx="3">
                  <c:v>117.05885408156725</c:v>
                </c:pt>
                <c:pt idx="4">
                  <c:v>203.81130271901435</c:v>
                </c:pt>
                <c:pt idx="5">
                  <c:v>268.9306262426685</c:v>
                </c:pt>
                <c:pt idx="6">
                  <c:v>550.68185074443215</c:v>
                </c:pt>
              </c:numCache>
            </c:numRef>
          </c:val>
          <c:smooth val="0"/>
          <c:extLst>
            <c:ext xmlns:c16="http://schemas.microsoft.com/office/drawing/2014/chart" uri="{C3380CC4-5D6E-409C-BE32-E72D297353CC}">
              <c16:uniqueId val="{00000005-0A05-4EF2-A343-3F36CA8B1FC7}"/>
            </c:ext>
          </c:extLst>
        </c:ser>
        <c:ser>
          <c:idx val="4"/>
          <c:order val="4"/>
          <c:tx>
            <c:strRef>
              <c:f>Sheet1!$X$3</c:f>
              <c:strCache>
                <c:ptCount val="1"/>
                <c:pt idx="0">
                  <c:v>Ret240-3</c:v>
                </c:pt>
              </c:strCache>
            </c:strRef>
          </c:tx>
          <c:spPr>
            <a:ln w="28575" cap="rnd">
              <a:solidFill>
                <a:schemeClr val="accent2"/>
              </a:solidFill>
              <a:prstDash val="sysDash"/>
              <a:round/>
            </a:ln>
            <a:effectLst/>
          </c:spPr>
          <c:marker>
            <c:symbol val="circle"/>
            <c:size val="5"/>
            <c:spPr>
              <a:solidFill>
                <a:schemeClr val="accent5"/>
              </a:solidFill>
              <a:ln w="9525">
                <a:solidFill>
                  <a:schemeClr val="accent5"/>
                </a:solidFill>
              </a:ln>
              <a:effectLst/>
            </c:spPr>
          </c:marker>
          <c:dLbls>
            <c:dLbl>
              <c:idx val="1"/>
              <c:layout>
                <c:manualLayout>
                  <c:x val="-5.1646623908144246E-3"/>
                  <c:y val="9.1009037314409673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E84-46EB-9723-32B19382F390}"/>
                </c:ext>
              </c:extLst>
            </c:dLbl>
            <c:dLbl>
              <c:idx val="2"/>
              <c:layout>
                <c:manualLayout>
                  <c:x val="-4.5140011037675095E-3"/>
                  <c:y val="1.03433412490625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539-4D2B-A2E4-5CA7E0847AF6}"/>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Sheet1!$X$4:$X$13</c:f>
              <c:numCache>
                <c:formatCode>_(* #,##0_);_(* \(#,##0\);_(* "-"??_);_(@_)</c:formatCode>
                <c:ptCount val="7"/>
                <c:pt idx="0">
                  <c:v>10</c:v>
                </c:pt>
                <c:pt idx="1">
                  <c:v>37.835466963810006</c:v>
                </c:pt>
                <c:pt idx="2">
                  <c:v>64.697738439395906</c:v>
                </c:pt>
                <c:pt idx="3">
                  <c:v>93.31028546407984</c:v>
                </c:pt>
                <c:pt idx="4">
                  <c:v>148.12084530513332</c:v>
                </c:pt>
                <c:pt idx="5">
                  <c:v>186.62057092815965</c:v>
                </c:pt>
                <c:pt idx="6">
                  <c:v>339.11208247964987</c:v>
                </c:pt>
              </c:numCache>
            </c:numRef>
          </c:val>
          <c:smooth val="0"/>
          <c:extLst>
            <c:ext xmlns:c16="http://schemas.microsoft.com/office/drawing/2014/chart" uri="{C3380CC4-5D6E-409C-BE32-E72D297353CC}">
              <c16:uniqueId val="{00000007-0A05-4EF2-A343-3F36CA8B1FC7}"/>
            </c:ext>
          </c:extLst>
        </c:ser>
        <c:ser>
          <c:idx val="18"/>
          <c:order val="6"/>
          <c:tx>
            <c:strRef>
              <c:f>Sheet1!$AA$3</c:f>
              <c:strCache>
                <c:ptCount val="1"/>
                <c:pt idx="0">
                  <c:v>Ret360-2</c:v>
                </c:pt>
              </c:strCache>
            </c:strRef>
          </c:tx>
          <c:spPr>
            <a:ln w="28575" cap="rnd">
              <a:solidFill>
                <a:schemeClr val="accent6"/>
              </a:solidFill>
              <a:prstDash val="sysDash"/>
              <a:round/>
            </a:ln>
            <a:effectLst/>
          </c:spPr>
          <c:marker>
            <c:symbol val="circle"/>
            <c:size val="5"/>
            <c:spPr>
              <a:solidFill>
                <a:schemeClr val="accent1">
                  <a:lumMod val="80000"/>
                </a:schemeClr>
              </a:solidFill>
              <a:ln w="9525">
                <a:solidFill>
                  <a:schemeClr val="accent1">
                    <a:lumMod val="8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Sheet1!$AA$4:$AA$13</c:f>
              <c:numCache>
                <c:formatCode>_(* #,##0_);_(* \(#,##0\);_(* "-"??_);_(@_)</c:formatCode>
                <c:ptCount val="7"/>
                <c:pt idx="0">
                  <c:v>15</c:v>
                </c:pt>
                <c:pt idx="1">
                  <c:v>63.703313620409688</c:v>
                </c:pt>
                <c:pt idx="2">
                  <c:v>142.44493964722429</c:v>
                </c:pt>
                <c:pt idx="3">
                  <c:v>246.72187275007482</c:v>
                </c:pt>
                <c:pt idx="4">
                  <c:v>493.44374550014965</c:v>
                </c:pt>
                <c:pt idx="5">
                  <c:v>697.83483715448949</c:v>
                </c:pt>
                <c:pt idx="6">
                  <c:v>1709.3392757666913</c:v>
                </c:pt>
              </c:numCache>
            </c:numRef>
          </c:val>
          <c:smooth val="0"/>
          <c:extLst>
            <c:ext xmlns:c16="http://schemas.microsoft.com/office/drawing/2014/chart" uri="{C3380CC4-5D6E-409C-BE32-E72D297353CC}">
              <c16:uniqueId val="{00000015-0A05-4EF2-A343-3F36CA8B1FC7}"/>
            </c:ext>
          </c:extLst>
        </c:ser>
        <c:ser>
          <c:idx val="20"/>
          <c:order val="8"/>
          <c:tx>
            <c:strRef>
              <c:f>Sheet1!$AD$3</c:f>
              <c:strCache>
                <c:ptCount val="1"/>
                <c:pt idx="0">
                  <c:v>Ret360-2.5</c:v>
                </c:pt>
              </c:strCache>
            </c:strRef>
          </c:tx>
          <c:spPr>
            <a:ln w="28575" cap="rnd">
              <a:solidFill>
                <a:schemeClr val="accent6"/>
              </a:solidFill>
              <a:prstDash val="sysDash"/>
              <a:round/>
            </a:ln>
            <a:effectLst/>
          </c:spPr>
          <c:marker>
            <c:symbol val="circle"/>
            <c:size val="5"/>
            <c:spPr>
              <a:solidFill>
                <a:schemeClr val="accent3">
                  <a:lumMod val="80000"/>
                </a:schemeClr>
              </a:solidFill>
              <a:ln w="9525">
                <a:solidFill>
                  <a:schemeClr val="accent3">
                    <a:lumMod val="8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Sheet1!$AD$4:$AD$13</c:f>
              <c:numCache>
                <c:formatCode>_(* #,##0_);_(* \(#,##0\);_(* "-"??_);_(@_)</c:formatCode>
                <c:ptCount val="7"/>
                <c:pt idx="0">
                  <c:v>15</c:v>
                </c:pt>
                <c:pt idx="1">
                  <c:v>59.437293278058291</c:v>
                </c:pt>
                <c:pt idx="2">
                  <c:v>113.14803745538651</c:v>
                </c:pt>
                <c:pt idx="3">
                  <c:v>175.58828112235085</c:v>
                </c:pt>
                <c:pt idx="4">
                  <c:v>305.7169540785215</c:v>
                </c:pt>
                <c:pt idx="5">
                  <c:v>403.39593936400269</c:v>
                </c:pt>
                <c:pt idx="6">
                  <c:v>826.02277611664817</c:v>
                </c:pt>
              </c:numCache>
            </c:numRef>
          </c:val>
          <c:smooth val="0"/>
          <c:extLst>
            <c:ext xmlns:c16="http://schemas.microsoft.com/office/drawing/2014/chart" uri="{C3380CC4-5D6E-409C-BE32-E72D297353CC}">
              <c16:uniqueId val="{00000017-0A05-4EF2-A343-3F36CA8B1FC7}"/>
            </c:ext>
          </c:extLst>
        </c:ser>
        <c:ser>
          <c:idx val="22"/>
          <c:order val="10"/>
          <c:tx>
            <c:strRef>
              <c:f>Sheet1!$AG$3</c:f>
              <c:strCache>
                <c:ptCount val="1"/>
                <c:pt idx="0">
                  <c:v>Ret360-3</c:v>
                </c:pt>
              </c:strCache>
            </c:strRef>
          </c:tx>
          <c:spPr>
            <a:ln w="28575" cap="rnd">
              <a:solidFill>
                <a:schemeClr val="accent6"/>
              </a:solidFill>
              <a:prstDash val="sysDash"/>
              <a:round/>
            </a:ln>
            <a:effectLst/>
          </c:spPr>
          <c:marker>
            <c:symbol val="circle"/>
            <c:size val="5"/>
            <c:spPr>
              <a:solidFill>
                <a:schemeClr val="accent5">
                  <a:lumMod val="80000"/>
                </a:schemeClr>
              </a:solidFill>
              <a:ln w="9525">
                <a:solidFill>
                  <a:schemeClr val="accent5">
                    <a:lumMod val="8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Sheet1!$AG$4:$AG$13</c:f>
              <c:numCache>
                <c:formatCode>_(* #,##0_);_(* \(#,##0\);_(* "-"??_);_(@_)</c:formatCode>
                <c:ptCount val="7"/>
                <c:pt idx="0">
                  <c:v>15</c:v>
                </c:pt>
                <c:pt idx="1">
                  <c:v>56.753200445715009</c:v>
                </c:pt>
                <c:pt idx="2">
                  <c:v>97.046607659093866</c:v>
                </c:pt>
                <c:pt idx="3">
                  <c:v>139.96542819611975</c:v>
                </c:pt>
                <c:pt idx="4">
                  <c:v>222.18126795769999</c:v>
                </c:pt>
                <c:pt idx="5">
                  <c:v>279.93085639223949</c:v>
                </c:pt>
                <c:pt idx="6">
                  <c:v>508.66812371947481</c:v>
                </c:pt>
              </c:numCache>
            </c:numRef>
          </c:val>
          <c:smooth val="0"/>
          <c:extLst>
            <c:ext xmlns:c16="http://schemas.microsoft.com/office/drawing/2014/chart" uri="{C3380CC4-5D6E-409C-BE32-E72D297353CC}">
              <c16:uniqueId val="{00000019-0A05-4EF2-A343-3F36CA8B1FC7}"/>
            </c:ext>
          </c:extLst>
        </c:ser>
        <c:ser>
          <c:idx val="6"/>
          <c:order val="12"/>
          <c:tx>
            <c:strRef>
              <c:f>Sheet1!$AJ$3</c:f>
              <c:strCache>
                <c:ptCount val="1"/>
                <c:pt idx="0">
                  <c:v>Ret480-2</c:v>
                </c:pt>
              </c:strCache>
            </c:strRef>
          </c:tx>
          <c:spPr>
            <a:ln w="28575" cap="rnd">
              <a:solidFill>
                <a:schemeClr val="bg2">
                  <a:lumMod val="25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dLbls>
            <c:dLbl>
              <c:idx val="1"/>
              <c:layout>
                <c:manualLayout>
                  <c:x val="-1.7527226844706721E-2"/>
                  <c:y val="-1.40705559722014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E84-46EB-9723-32B19382F39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Sheet1!$AJ$4:$AJ$13</c:f>
              <c:numCache>
                <c:formatCode>_(* #,##0_);_(* \(#,##0\);_(* "-"??_);_(@_)</c:formatCode>
                <c:ptCount val="7"/>
                <c:pt idx="0">
                  <c:v>20</c:v>
                </c:pt>
                <c:pt idx="1">
                  <c:v>84.937751493879588</c:v>
                </c:pt>
                <c:pt idx="2">
                  <c:v>189.92658619629904</c:v>
                </c:pt>
                <c:pt idx="3">
                  <c:v>328.9624970000998</c:v>
                </c:pt>
                <c:pt idx="4">
                  <c:v>657.9249940001996</c:v>
                </c:pt>
                <c:pt idx="5">
                  <c:v>930.44644953931947</c:v>
                </c:pt>
                <c:pt idx="6">
                  <c:v>2279.1190343555886</c:v>
                </c:pt>
              </c:numCache>
            </c:numRef>
          </c:val>
          <c:smooth val="0"/>
          <c:extLst>
            <c:ext xmlns:c16="http://schemas.microsoft.com/office/drawing/2014/chart" uri="{C3380CC4-5D6E-409C-BE32-E72D297353CC}">
              <c16:uniqueId val="{0000001B-0A05-4EF2-A343-3F36CA8B1FC7}"/>
            </c:ext>
          </c:extLst>
        </c:ser>
        <c:ser>
          <c:idx val="8"/>
          <c:order val="14"/>
          <c:tx>
            <c:strRef>
              <c:f>Sheet1!$AM$3</c:f>
              <c:strCache>
                <c:ptCount val="1"/>
                <c:pt idx="0">
                  <c:v>Ret480-2.5</c:v>
                </c:pt>
              </c:strCache>
            </c:strRef>
          </c:tx>
          <c:spPr>
            <a:ln w="28575" cap="rnd">
              <a:solidFill>
                <a:schemeClr val="bg2">
                  <a:lumMod val="25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Sheet1!$AM$4:$AM$13</c:f>
              <c:numCache>
                <c:formatCode>_(* #,##0_);_(* \(#,##0\);_(* "-"??_);_(@_)</c:formatCode>
                <c:ptCount val="7"/>
                <c:pt idx="0">
                  <c:v>20</c:v>
                </c:pt>
                <c:pt idx="1">
                  <c:v>79.249724370744403</c:v>
                </c:pt>
                <c:pt idx="2">
                  <c:v>150.86404994051534</c:v>
                </c:pt>
                <c:pt idx="3">
                  <c:v>234.11770816313449</c:v>
                </c:pt>
                <c:pt idx="4">
                  <c:v>407.6226054380287</c:v>
                </c:pt>
                <c:pt idx="5">
                  <c:v>537.86125248533699</c:v>
                </c:pt>
                <c:pt idx="6">
                  <c:v>1101.3637014888643</c:v>
                </c:pt>
              </c:numCache>
            </c:numRef>
          </c:val>
          <c:smooth val="0"/>
          <c:extLst>
            <c:ext xmlns:c16="http://schemas.microsoft.com/office/drawing/2014/chart" uri="{C3380CC4-5D6E-409C-BE32-E72D297353CC}">
              <c16:uniqueId val="{0000001D-0A05-4EF2-A343-3F36CA8B1FC7}"/>
            </c:ext>
          </c:extLst>
        </c:ser>
        <c:ser>
          <c:idx val="10"/>
          <c:order val="16"/>
          <c:tx>
            <c:strRef>
              <c:f>Sheet1!$AP$3</c:f>
              <c:strCache>
                <c:ptCount val="1"/>
                <c:pt idx="0">
                  <c:v>Ret480-3</c:v>
                </c:pt>
              </c:strCache>
            </c:strRef>
          </c:tx>
          <c:spPr>
            <a:ln w="28575" cap="rnd">
              <a:solidFill>
                <a:schemeClr val="bg2">
                  <a:lumMod val="25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cat>
            <c:numRef>
              <c:f>Sheet1!$D$4:$D$13</c:f>
              <c:numCache>
                <c:formatCode>General</c:formatCode>
                <c:ptCount val="7"/>
                <c:pt idx="0" formatCode="0.000">
                  <c:v>0.33300000000000002</c:v>
                </c:pt>
                <c:pt idx="1">
                  <c:v>2</c:v>
                </c:pt>
                <c:pt idx="2">
                  <c:v>10</c:v>
                </c:pt>
                <c:pt idx="3">
                  <c:v>30</c:v>
                </c:pt>
                <c:pt idx="4">
                  <c:v>120</c:v>
                </c:pt>
                <c:pt idx="5">
                  <c:v>240</c:v>
                </c:pt>
                <c:pt idx="6">
                  <c:v>1440</c:v>
                </c:pt>
              </c:numCache>
            </c:numRef>
          </c:cat>
          <c:val>
            <c:numRef>
              <c:f>Sheet1!$AP$4:$AP$13</c:f>
              <c:numCache>
                <c:formatCode>_(* #,##0_);_(* \(#,##0\);_(* "-"??_);_(@_)</c:formatCode>
                <c:ptCount val="7"/>
                <c:pt idx="0">
                  <c:v>20</c:v>
                </c:pt>
                <c:pt idx="1">
                  <c:v>75.670933927620013</c:v>
                </c:pt>
                <c:pt idx="2">
                  <c:v>129.39547687879181</c:v>
                </c:pt>
                <c:pt idx="3">
                  <c:v>186.62057092815968</c:v>
                </c:pt>
                <c:pt idx="4">
                  <c:v>296.24169061026663</c:v>
                </c:pt>
                <c:pt idx="5">
                  <c:v>373.2411418563193</c:v>
                </c:pt>
                <c:pt idx="6">
                  <c:v>678.22416495929974</c:v>
                </c:pt>
              </c:numCache>
            </c:numRef>
          </c:val>
          <c:smooth val="0"/>
          <c:extLst>
            <c:ext xmlns:c16="http://schemas.microsoft.com/office/drawing/2014/chart" uri="{C3380CC4-5D6E-409C-BE32-E72D297353CC}">
              <c16:uniqueId val="{0000001F-0A05-4EF2-A343-3F36CA8B1FC7}"/>
            </c:ext>
          </c:extLst>
        </c:ser>
        <c:dLbls>
          <c:showLegendKey val="0"/>
          <c:showVal val="0"/>
          <c:showCatName val="0"/>
          <c:showSerName val="0"/>
          <c:showPercent val="0"/>
          <c:showBubbleSize val="0"/>
        </c:dLbls>
        <c:marker val="1"/>
        <c:smooth val="0"/>
        <c:axId val="58861615"/>
        <c:axId val="58858007"/>
      </c:lineChart>
      <c:catAx>
        <c:axId val="105995391"/>
        <c:scaling>
          <c:orientation val="minMax"/>
        </c:scaling>
        <c:delete val="0"/>
        <c:axPos val="b"/>
        <c:minorGridlines>
          <c:spPr>
            <a:ln w="25400"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t>Rollup Minutes</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out"/>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05996047"/>
        <c:crosses val="autoZero"/>
        <c:auto val="1"/>
        <c:lblAlgn val="ctr"/>
        <c:lblOffset val="100"/>
        <c:noMultiLvlLbl val="0"/>
      </c:catAx>
      <c:valAx>
        <c:axId val="105996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t>Estimated MB at 1GB Raw Data per Day</a:t>
                </a:r>
              </a:p>
            </c:rich>
          </c:tx>
          <c:layout>
            <c:manualLayout>
              <c:xMode val="edge"/>
              <c:yMode val="edge"/>
              <c:x val="4.5385198319532628E-3"/>
              <c:y val="0.27759947766752802"/>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solidFill>
              <a:schemeClr val="tx1">
                <a:lumMod val="5000"/>
                <a:lumOff val="95000"/>
              </a:schemeClr>
            </a:solid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05995391"/>
        <c:crosses val="autoZero"/>
        <c:crossBetween val="between"/>
      </c:valAx>
      <c:valAx>
        <c:axId val="58858007"/>
        <c:scaling>
          <c:logBase val="10"/>
          <c:orientation val="minMax"/>
        </c:scaling>
        <c:delete val="0"/>
        <c:axPos val="r"/>
        <c:title>
          <c:tx>
            <c:rich>
              <a:bodyPr rot="5400000" spcFirstLastPara="1" vertOverflow="ellipsis"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t>Retention Days (Log10)</a:t>
                </a:r>
              </a:p>
            </c:rich>
          </c:tx>
          <c:layout>
            <c:manualLayout>
              <c:xMode val="edge"/>
              <c:yMode val="edge"/>
              <c:x val="0.88332460520746725"/>
              <c:y val="0.36396800890029174"/>
            </c:manualLayout>
          </c:layout>
          <c:overlay val="0"/>
          <c:spPr>
            <a:noFill/>
            <a:ln>
              <a:noFill/>
            </a:ln>
            <a:effectLst/>
          </c:spPr>
          <c:txPr>
            <a:bodyPr rot="5400000" spcFirstLastPara="1" vertOverflow="ellipsis"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58861615"/>
        <c:crosses val="max"/>
        <c:crossBetween val="between"/>
      </c:valAx>
      <c:catAx>
        <c:axId val="58861615"/>
        <c:scaling>
          <c:orientation val="minMax"/>
        </c:scaling>
        <c:delete val="1"/>
        <c:axPos val="b"/>
        <c:numFmt formatCode="0.000" sourceLinked="1"/>
        <c:majorTickMark val="out"/>
        <c:minorTickMark val="none"/>
        <c:tickLblPos val="nextTo"/>
        <c:crossAx val="5885800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19169</xdr:colOff>
      <xdr:row>14</xdr:row>
      <xdr:rowOff>122348</xdr:rowOff>
    </xdr:from>
    <xdr:to>
      <xdr:col>29</xdr:col>
      <xdr:colOff>489857</xdr:colOff>
      <xdr:row>66</xdr:row>
      <xdr:rowOff>54429</xdr:rowOff>
    </xdr:to>
    <xdr:graphicFrame macro="">
      <xdr:nvGraphicFramePr>
        <xdr:cNvPr id="2" name="Chart 1">
          <a:extLst>
            <a:ext uri="{FF2B5EF4-FFF2-40B4-BE49-F238E27FC236}">
              <a16:creationId xmlns:a16="http://schemas.microsoft.com/office/drawing/2014/main" id="{E829733C-8344-4E6C-86DD-1BF3AD8C8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reg Gonzalez" id="{9FF3E723-A3FC-4DA5-907F-45EFA56BEE13}" userId="S::ggonzalez@sentryone.com::d486cdbc-e573-421d-82f6-639f999b7c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0-06-28T15:36:47.10" personId="{9FF3E723-A3FC-4DA5-907F-45EFA56BEE13}" id="{8B0D5D05-754B-4F5C-B058-4BAA1AC1F996}">
    <text>Higher values effectively mean we'll see a smaller reduction in rows by aggregation, which will decrease retention time for rollups. This is because rollup retention is normalized to fit into the same space as raw data, before multiplying by the nth root % to reduce it.</text>
  </threadedComment>
  <threadedComment ref="R4" dT="2020-06-11T18:21:21.21" personId="{9FF3E723-A3FC-4DA5-907F-45EFA56BEE13}" id="{E3ABD5D5-2AB0-49A9-9A97-7CE2ED0B2472}">
    <text>Calc retention by taking the pure fraction of the avg raw data interval with respect to the rollup level size and multiply by the nth root %. We do this because the pure calc'd retention sizes would be too large and thus would lead to excessive storage.</text>
  </threadedComment>
  <threadedComment ref="S4" dT="2020-06-11T18:28:23.26" personId="{9FF3E723-A3FC-4DA5-907F-45EFA56BEE13}" id="{B9CEBB5C-37B5-4EFE-ACFF-1B283DCCFB14}">
    <text>Multiply the retention days by the storage required per day for each rollup level based on historical averages, assuming 1GB of raw data per day.</text>
  </threadedComment>
  <threadedComment ref="T4" dT="2020-06-11T18:29:41.97" personId="{9FF3E723-A3FC-4DA5-907F-45EFA56BEE13}" id="{075B78B5-5526-4408-9126-BDFB4E15847D}">
    <text>Formula is designed to keep more data for the lower rollup levels since those are more frequently used.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EAC1-D781-4EDB-9C7F-C211EE1A2760}">
  <dimension ref="B1:BC55"/>
  <sheetViews>
    <sheetView tabSelected="1" zoomScale="70" zoomScaleNormal="70" workbookViewId="0"/>
  </sheetViews>
  <sheetFormatPr defaultRowHeight="14.25" x14ac:dyDescent="0.45"/>
  <cols>
    <col min="1" max="1" width="4.3984375" customWidth="1"/>
    <col min="2" max="2" width="9.796875" bestFit="1" customWidth="1"/>
    <col min="3" max="3" width="9.06640625" hidden="1" customWidth="1"/>
    <col min="4" max="4" width="11.73046875" customWidth="1"/>
    <col min="5" max="5" width="15.1328125" customWidth="1"/>
    <col min="6" max="6" width="14" customWidth="1"/>
    <col min="7" max="7" width="15.1328125" customWidth="1"/>
    <col min="8" max="8" width="15.1328125" hidden="1" customWidth="1"/>
    <col min="9" max="9" width="13.46484375" bestFit="1" customWidth="1"/>
    <col min="10" max="10" width="8.73046875" bestFit="1" customWidth="1"/>
    <col min="11" max="11" width="13.06640625" customWidth="1"/>
    <col min="12" max="12" width="0" hidden="1" customWidth="1"/>
    <col min="13" max="15" width="5.86328125" hidden="1" customWidth="1"/>
    <col min="16" max="16" width="0.3984375" hidden="1" customWidth="1"/>
    <col min="17" max="17" width="10.73046875" bestFit="1" customWidth="1"/>
    <col min="18" max="18" width="9.9296875" bestFit="1" customWidth="1"/>
    <col min="19" max="19" width="11.265625" customWidth="1"/>
    <col min="20" max="20" width="7.9296875" bestFit="1" customWidth="1"/>
    <col min="21" max="21" width="11.53125" bestFit="1" customWidth="1"/>
    <col min="22" max="22" width="12.19921875" bestFit="1" customWidth="1"/>
    <col min="23" max="23" width="7.9296875" bestFit="1" customWidth="1"/>
    <col min="24" max="24" width="9.9296875" bestFit="1" customWidth="1"/>
    <col min="25" max="25" width="10.86328125" bestFit="1" customWidth="1"/>
    <col min="26" max="26" width="7.9296875" bestFit="1" customWidth="1"/>
    <col min="27" max="27" width="9.9296875" bestFit="1" customWidth="1"/>
    <col min="28" max="28" width="11.265625" bestFit="1" customWidth="1"/>
    <col min="29" max="29" width="7.9296875" bestFit="1" customWidth="1"/>
    <col min="30" max="30" width="11.53125" bestFit="1" customWidth="1"/>
    <col min="31" max="31" width="12.19921875" bestFit="1" customWidth="1"/>
    <col min="32" max="32" width="7.9296875" bestFit="1" customWidth="1"/>
    <col min="33" max="33" width="9.9296875" bestFit="1" customWidth="1"/>
    <col min="34" max="34" width="10.86328125" bestFit="1" customWidth="1"/>
    <col min="35" max="35" width="7.9296875" bestFit="1" customWidth="1"/>
    <col min="36" max="36" width="9.9296875" bestFit="1" customWidth="1"/>
    <col min="37" max="37" width="11.265625" bestFit="1" customWidth="1"/>
    <col min="38" max="38" width="7.9296875" bestFit="1" customWidth="1"/>
    <col min="39" max="39" width="11.53125" bestFit="1" customWidth="1"/>
    <col min="40" max="40" width="12.19921875" bestFit="1" customWidth="1"/>
    <col min="41" max="41" width="7.9296875" bestFit="1" customWidth="1"/>
    <col min="42" max="42" width="9.9296875" bestFit="1" customWidth="1"/>
    <col min="43" max="43" width="11.265625" bestFit="1" customWidth="1"/>
    <col min="44" max="44" width="7.9296875" bestFit="1" customWidth="1"/>
    <col min="45" max="50" width="9.265625" customWidth="1"/>
    <col min="54" max="54" width="14.3984375" bestFit="1" customWidth="1"/>
    <col min="55" max="55" width="11.86328125" bestFit="1" customWidth="1"/>
  </cols>
  <sheetData>
    <row r="1" spans="2:44" s="1" customFormat="1" ht="13.25" customHeight="1" thickBot="1" x14ac:dyDescent="0.4">
      <c r="E1" s="83" t="s">
        <v>20</v>
      </c>
      <c r="F1" s="82"/>
      <c r="G1" s="83" t="s">
        <v>21</v>
      </c>
      <c r="H1" s="82"/>
      <c r="I1" s="82"/>
      <c r="J1" s="82"/>
      <c r="K1" s="81" t="s">
        <v>22</v>
      </c>
      <c r="R1" s="12" t="s">
        <v>18</v>
      </c>
      <c r="S1" s="13" t="s">
        <v>17</v>
      </c>
      <c r="T1" s="52">
        <v>2</v>
      </c>
      <c r="U1" s="12" t="s">
        <v>18</v>
      </c>
      <c r="V1" s="13" t="s">
        <v>17</v>
      </c>
      <c r="W1" s="52">
        <v>2.5</v>
      </c>
      <c r="X1" s="12" t="s">
        <v>18</v>
      </c>
      <c r="Y1" s="13" t="s">
        <v>17</v>
      </c>
      <c r="Z1" s="52">
        <v>3</v>
      </c>
      <c r="AA1" s="22" t="s">
        <v>18</v>
      </c>
      <c r="AB1" s="23" t="s">
        <v>17</v>
      </c>
      <c r="AC1" s="54">
        <v>2</v>
      </c>
      <c r="AD1" s="22" t="s">
        <v>18</v>
      </c>
      <c r="AE1" s="23" t="s">
        <v>17</v>
      </c>
      <c r="AF1" s="54">
        <v>2.5</v>
      </c>
      <c r="AG1" s="22" t="s">
        <v>18</v>
      </c>
      <c r="AH1" s="23" t="s">
        <v>17</v>
      </c>
      <c r="AI1" s="54">
        <v>3</v>
      </c>
      <c r="AJ1" s="32" t="s">
        <v>18</v>
      </c>
      <c r="AK1" s="33" t="s">
        <v>17</v>
      </c>
      <c r="AL1" s="57">
        <v>2</v>
      </c>
      <c r="AM1" s="32" t="s">
        <v>18</v>
      </c>
      <c r="AN1" s="33" t="s">
        <v>17</v>
      </c>
      <c r="AO1" s="57">
        <v>2.5</v>
      </c>
      <c r="AP1" s="32" t="s">
        <v>18</v>
      </c>
      <c r="AQ1" s="33" t="s">
        <v>17</v>
      </c>
      <c r="AR1" s="57">
        <v>3</v>
      </c>
    </row>
    <row r="2" spans="2:44" s="1" customFormat="1" ht="13.25" customHeight="1" thickBot="1" x14ac:dyDescent="0.4">
      <c r="E2" s="84">
        <v>50</v>
      </c>
      <c r="G2" s="84">
        <v>480</v>
      </c>
      <c r="K2" s="85">
        <v>1024</v>
      </c>
      <c r="R2" s="53">
        <v>240</v>
      </c>
      <c r="S2" s="14">
        <f>$K$2</f>
        <v>1024</v>
      </c>
      <c r="T2" s="15">
        <v>1</v>
      </c>
      <c r="U2" s="53">
        <v>240</v>
      </c>
      <c r="V2" s="14">
        <f>$K$2</f>
        <v>1024</v>
      </c>
      <c r="W2" s="15">
        <v>1</v>
      </c>
      <c r="X2" s="53">
        <v>240</v>
      </c>
      <c r="Y2" s="14">
        <f>$K$2</f>
        <v>1024</v>
      </c>
      <c r="Z2" s="15">
        <v>1</v>
      </c>
      <c r="AA2" s="55">
        <v>360</v>
      </c>
      <c r="AB2" s="24">
        <f>$K$2</f>
        <v>1024</v>
      </c>
      <c r="AC2" s="25">
        <v>1</v>
      </c>
      <c r="AD2" s="55">
        <v>360</v>
      </c>
      <c r="AE2" s="24">
        <f>$K$2</f>
        <v>1024</v>
      </c>
      <c r="AF2" s="25">
        <v>1</v>
      </c>
      <c r="AG2" s="55">
        <v>360</v>
      </c>
      <c r="AH2" s="24">
        <f>$K$2</f>
        <v>1024</v>
      </c>
      <c r="AI2" s="25">
        <v>1</v>
      </c>
      <c r="AJ2" s="56">
        <v>480</v>
      </c>
      <c r="AK2" s="34">
        <f>$K$2</f>
        <v>1024</v>
      </c>
      <c r="AL2" s="35">
        <v>1</v>
      </c>
      <c r="AM2" s="56">
        <v>480</v>
      </c>
      <c r="AN2" s="34">
        <f>$K$2</f>
        <v>1024</v>
      </c>
      <c r="AO2" s="35">
        <v>1</v>
      </c>
      <c r="AP2" s="56">
        <v>480</v>
      </c>
      <c r="AQ2" s="34">
        <f>$K$2</f>
        <v>1024</v>
      </c>
      <c r="AR2" s="35">
        <v>1</v>
      </c>
    </row>
    <row r="3" spans="2:44" s="58" customFormat="1" ht="13.25" customHeight="1" thickBot="1" x14ac:dyDescent="0.4">
      <c r="B3" s="59" t="s">
        <v>14</v>
      </c>
      <c r="C3" s="60" t="s">
        <v>0</v>
      </c>
      <c r="D3" s="60" t="s">
        <v>8</v>
      </c>
      <c r="E3" s="60" t="s">
        <v>9</v>
      </c>
      <c r="F3" s="60" t="s">
        <v>10</v>
      </c>
      <c r="G3" s="60" t="s">
        <v>12</v>
      </c>
      <c r="H3" s="60" t="s">
        <v>11</v>
      </c>
      <c r="I3" s="60" t="s">
        <v>13</v>
      </c>
      <c r="J3" s="46" t="s">
        <v>6</v>
      </c>
      <c r="K3" s="51" t="s">
        <v>7</v>
      </c>
      <c r="L3" s="11" t="s">
        <v>5</v>
      </c>
      <c r="M3" s="2" t="s">
        <v>1</v>
      </c>
      <c r="N3" s="2" t="s">
        <v>2</v>
      </c>
      <c r="O3" s="2" t="s">
        <v>3</v>
      </c>
      <c r="P3" s="2" t="s">
        <v>4</v>
      </c>
      <c r="Q3" s="2"/>
      <c r="R3" s="61" t="str">
        <f>"Ret"&amp;R2&amp;"-"&amp;T1</f>
        <v>Ret240-2</v>
      </c>
      <c r="S3" s="62" t="str">
        <f>"Stor"&amp;R2&amp;"-"&amp;T1</f>
        <v>Stor240-2</v>
      </c>
      <c r="T3" s="48" t="s">
        <v>16</v>
      </c>
      <c r="U3" s="61" t="str">
        <f>"Ret"&amp;U2&amp;"-"&amp;W1</f>
        <v>Ret240-2.5</v>
      </c>
      <c r="V3" s="62" t="str">
        <f>"Stor"&amp;U2&amp;"-"&amp;W1</f>
        <v>Stor240-2.5</v>
      </c>
      <c r="W3" s="48" t="s">
        <v>16</v>
      </c>
      <c r="X3" s="61" t="str">
        <f>"Ret"&amp;X2&amp;"-"&amp;Z1</f>
        <v>Ret240-3</v>
      </c>
      <c r="Y3" s="62" t="str">
        <f>"Stor"&amp;X2&amp;"-"&amp;Z1</f>
        <v>Stor240-3</v>
      </c>
      <c r="Z3" s="48" t="s">
        <v>16</v>
      </c>
      <c r="AA3" s="63" t="str">
        <f>"Ret"&amp;AA2&amp;"-"&amp;AC1</f>
        <v>Ret360-2</v>
      </c>
      <c r="AB3" s="64" t="str">
        <f>"Stor"&amp;AA2&amp;"-"&amp;AC1</f>
        <v>Stor360-2</v>
      </c>
      <c r="AC3" s="49" t="s">
        <v>16</v>
      </c>
      <c r="AD3" s="63" t="str">
        <f>"Ret"&amp;AD2&amp;"-"&amp;AF1</f>
        <v>Ret360-2.5</v>
      </c>
      <c r="AE3" s="64" t="str">
        <f>"Stor"&amp;AD2&amp;"-"&amp;AF1</f>
        <v>Stor360-2.5</v>
      </c>
      <c r="AF3" s="49" t="s">
        <v>16</v>
      </c>
      <c r="AG3" s="63" t="str">
        <f>"Ret"&amp;AG2&amp;"-"&amp;AI1</f>
        <v>Ret360-3</v>
      </c>
      <c r="AH3" s="64" t="str">
        <f>"Stor"&amp;AG2&amp;"-"&amp;AI1</f>
        <v>Stor360-3</v>
      </c>
      <c r="AI3" s="49" t="s">
        <v>16</v>
      </c>
      <c r="AJ3" s="65" t="str">
        <f>"Ret"&amp;AJ2&amp;"-"&amp;AL1</f>
        <v>Ret480-2</v>
      </c>
      <c r="AK3" s="66" t="str">
        <f>"Stor"&amp;AJ2&amp;"-"&amp;AL1</f>
        <v>Stor480-2</v>
      </c>
      <c r="AL3" s="50" t="s">
        <v>16</v>
      </c>
      <c r="AM3" s="65" t="str">
        <f>"Ret"&amp;AM2&amp;"-"&amp;AO1</f>
        <v>Ret480-2.5</v>
      </c>
      <c r="AN3" s="66" t="str">
        <f>"Stor"&amp;AM2&amp;"-"&amp;AO1</f>
        <v>Stor480-2.5</v>
      </c>
      <c r="AO3" s="50" t="s">
        <v>16</v>
      </c>
      <c r="AP3" s="65" t="str">
        <f>"Ret"&amp;AP2&amp;"-"&amp;AR1</f>
        <v>Ret480-3</v>
      </c>
      <c r="AQ3" s="66" t="str">
        <f>"Stor"&amp;AP2&amp;"-"&amp;AR1</f>
        <v>Stor480-3</v>
      </c>
      <c r="AR3" s="50" t="s">
        <v>16</v>
      </c>
    </row>
    <row r="4" spans="2:44" s="1" customFormat="1" ht="12" thickBot="1" x14ac:dyDescent="0.4">
      <c r="B4" s="47" t="s">
        <v>15</v>
      </c>
      <c r="C4" s="43">
        <v>1</v>
      </c>
      <c r="D4" s="9">
        <v>0.33300000000000002</v>
      </c>
      <c r="E4" s="5">
        <v>0</v>
      </c>
      <c r="F4" s="10">
        <f t="shared" ref="F4:F7" si="0">E4/60</f>
        <v>0</v>
      </c>
      <c r="G4" s="45">
        <f t="shared" ref="G4:G11" si="1">$G$2*D4</f>
        <v>159.84</v>
      </c>
      <c r="H4" s="6">
        <f t="shared" ref="H4:H13" si="2">$G$2*D4/60</f>
        <v>2.6640000000000001</v>
      </c>
      <c r="I4" s="6">
        <f>H4/24</f>
        <v>0.111</v>
      </c>
      <c r="J4" s="3">
        <f>MIN($D$4/D4,1)</f>
        <v>1</v>
      </c>
      <c r="K4" s="80">
        <f>AVERAGE(M4:P4)</f>
        <v>1</v>
      </c>
      <c r="L4" s="3">
        <f>AVERAGE(M4:P4)</f>
        <v>1</v>
      </c>
      <c r="M4" s="4">
        <v>1</v>
      </c>
      <c r="N4" s="4">
        <v>1</v>
      </c>
      <c r="O4" s="4">
        <v>1</v>
      </c>
      <c r="P4" s="4">
        <v>1</v>
      </c>
      <c r="Q4" s="4"/>
      <c r="R4" s="16">
        <f t="shared" ref="R4:R13" si="3">(1/$J4)*R$2/24*T4</f>
        <v>10</v>
      </c>
      <c r="S4" s="17">
        <f t="shared" ref="S4:S13" si="4">S$2*$K4*R4</f>
        <v>10240</v>
      </c>
      <c r="T4" s="18">
        <f t="shared" ref="T4:T13" si="5">MIN($D4^(1/T$1)/$D4,T$2)</f>
        <v>1</v>
      </c>
      <c r="U4" s="16">
        <f t="shared" ref="U4:U13" si="6">(1/$J4)*U$2/24*W4</f>
        <v>10</v>
      </c>
      <c r="V4" s="17">
        <f t="shared" ref="V4:V13" si="7">V$2*$K4*U4</f>
        <v>10240</v>
      </c>
      <c r="W4" s="18">
        <f t="shared" ref="W4:W13" si="8">MIN($D4^(1/W$1)/$D4,W$2)</f>
        <v>1</v>
      </c>
      <c r="X4" s="16">
        <f t="shared" ref="X4:X13" si="9">(1/$J4)*X$2/24*Z4</f>
        <v>10</v>
      </c>
      <c r="Y4" s="17">
        <f t="shared" ref="Y4:Y13" si="10">Y$2*$K4*X4</f>
        <v>10240</v>
      </c>
      <c r="Z4" s="18">
        <f t="shared" ref="Z4:Z13" si="11">MIN($D4^(1/Z$1)/$D4,Z$2)</f>
        <v>1</v>
      </c>
      <c r="AA4" s="26">
        <f t="shared" ref="AA4:AA13" si="12">(1/$J4)*AA$2/24*AC4</f>
        <v>15</v>
      </c>
      <c r="AB4" s="27">
        <f t="shared" ref="AB4:AB13" si="13">AB$2*$K4*AA4</f>
        <v>15360</v>
      </c>
      <c r="AC4" s="28">
        <f t="shared" ref="AC4:AC13" si="14">MIN($D4^(1/AC$1)/$D4,AC$2)</f>
        <v>1</v>
      </c>
      <c r="AD4" s="26">
        <f t="shared" ref="AD4:AD13" si="15">(1/$J4)*AD$2/24*AF4</f>
        <v>15</v>
      </c>
      <c r="AE4" s="27">
        <f t="shared" ref="AE4:AE13" si="16">AE$2*$K4*AD4</f>
        <v>15360</v>
      </c>
      <c r="AF4" s="28">
        <f t="shared" ref="AF4:AF13" si="17">MIN($D4^(1/AF$1)/$D4,AF$2)</f>
        <v>1</v>
      </c>
      <c r="AG4" s="26">
        <f t="shared" ref="AG4:AG13" si="18">(1/$J4)*AG$2/24*AI4</f>
        <v>15</v>
      </c>
      <c r="AH4" s="27">
        <f t="shared" ref="AH4:AH13" si="19">AH$2*$K4*AG4</f>
        <v>15360</v>
      </c>
      <c r="AI4" s="28">
        <f t="shared" ref="AI4:AI13" si="20">MIN($D4^(1/AI$1)/$D4,AI$2)</f>
        <v>1</v>
      </c>
      <c r="AJ4" s="36">
        <f t="shared" ref="AJ4:AJ13" si="21">(1/$J4)*AJ$2/24*AL4</f>
        <v>20</v>
      </c>
      <c r="AK4" s="37">
        <f t="shared" ref="AK4:AK13" si="22">AK$2*$K4*AJ4</f>
        <v>20480</v>
      </c>
      <c r="AL4" s="38">
        <f t="shared" ref="AL4:AL13" si="23">MIN($D4^(1/AL$1)/$D4,AL$2)</f>
        <v>1</v>
      </c>
      <c r="AM4" s="36">
        <f t="shared" ref="AM4:AM13" si="24">(1/$J4)*AM$2/24*AO4</f>
        <v>20</v>
      </c>
      <c r="AN4" s="37">
        <f t="shared" ref="AN4:AN13" si="25">AN$2*$K4*AM4</f>
        <v>20480</v>
      </c>
      <c r="AO4" s="38">
        <f t="shared" ref="AO4:AO13" si="26">MIN($D4^(1/AO$1)/$D4,AO$2)</f>
        <v>1</v>
      </c>
      <c r="AP4" s="36">
        <f t="shared" ref="AP4:AP13" si="27">(1/$J4)*AP$2/24*AR4</f>
        <v>20</v>
      </c>
      <c r="AQ4" s="37">
        <f t="shared" ref="AQ4:AQ13" si="28">AQ$2*$K4*AP4</f>
        <v>20480</v>
      </c>
      <c r="AR4" s="38">
        <f t="shared" ref="AR4:AR13" si="29">MIN($D4^(1/AR$1)/$D4,AR$2)</f>
        <v>1</v>
      </c>
    </row>
    <row r="5" spans="2:44" s="1" customFormat="1" ht="12" hidden="1" thickBot="1" x14ac:dyDescent="0.4">
      <c r="B5" s="47">
        <v>1</v>
      </c>
      <c r="C5" s="8">
        <v>0</v>
      </c>
      <c r="D5" s="8">
        <v>1</v>
      </c>
      <c r="E5" s="5">
        <f t="shared" ref="E5:E13" si="30">D5*$E$2</f>
        <v>50</v>
      </c>
      <c r="F5" s="10">
        <f t="shared" si="0"/>
        <v>0.83333333333333337</v>
      </c>
      <c r="G5" s="45">
        <f t="shared" si="1"/>
        <v>480</v>
      </c>
      <c r="H5" s="6">
        <f t="shared" si="2"/>
        <v>8</v>
      </c>
      <c r="I5" s="6">
        <f t="shared" ref="I5:I13" si="31">H5/24</f>
        <v>0.33333333333333331</v>
      </c>
      <c r="J5" s="3">
        <f t="shared" ref="J5:J13" si="32">MIN($D$4/D5,1)</f>
        <v>0.33300000000000002</v>
      </c>
      <c r="K5" s="4">
        <v>0</v>
      </c>
      <c r="L5" s="3">
        <f t="shared" ref="L5:L11" si="33">AVERAGE(M5:P5)</f>
        <v>0.25</v>
      </c>
      <c r="M5" s="4"/>
      <c r="N5" s="4"/>
      <c r="O5" s="4">
        <v>0.25</v>
      </c>
      <c r="P5" s="4"/>
      <c r="Q5" s="4"/>
      <c r="R5" s="16">
        <f t="shared" si="3"/>
        <v>30.03003003003003</v>
      </c>
      <c r="S5" s="17">
        <f t="shared" si="4"/>
        <v>0</v>
      </c>
      <c r="T5" s="18">
        <f t="shared" si="5"/>
        <v>1</v>
      </c>
      <c r="U5" s="16">
        <f t="shared" si="6"/>
        <v>30.03003003003003</v>
      </c>
      <c r="V5" s="17">
        <f t="shared" si="7"/>
        <v>0</v>
      </c>
      <c r="W5" s="18">
        <f t="shared" si="8"/>
        <v>1</v>
      </c>
      <c r="X5" s="16">
        <f t="shared" si="9"/>
        <v>30.03003003003003</v>
      </c>
      <c r="Y5" s="17">
        <f t="shared" si="10"/>
        <v>0</v>
      </c>
      <c r="Z5" s="18">
        <f t="shared" si="11"/>
        <v>1</v>
      </c>
      <c r="AA5" s="26">
        <f t="shared" si="12"/>
        <v>45.045045045045043</v>
      </c>
      <c r="AB5" s="27">
        <f t="shared" si="13"/>
        <v>0</v>
      </c>
      <c r="AC5" s="28">
        <f t="shared" si="14"/>
        <v>1</v>
      </c>
      <c r="AD5" s="26">
        <f t="shared" si="15"/>
        <v>45.045045045045043</v>
      </c>
      <c r="AE5" s="27">
        <f t="shared" si="16"/>
        <v>0</v>
      </c>
      <c r="AF5" s="28">
        <f t="shared" si="17"/>
        <v>1</v>
      </c>
      <c r="AG5" s="26">
        <f t="shared" si="18"/>
        <v>45.045045045045043</v>
      </c>
      <c r="AH5" s="27">
        <f t="shared" si="19"/>
        <v>0</v>
      </c>
      <c r="AI5" s="28">
        <f t="shared" si="20"/>
        <v>1</v>
      </c>
      <c r="AJ5" s="36">
        <f t="shared" si="21"/>
        <v>60.06006006006006</v>
      </c>
      <c r="AK5" s="37">
        <f t="shared" si="22"/>
        <v>0</v>
      </c>
      <c r="AL5" s="38">
        <f t="shared" si="23"/>
        <v>1</v>
      </c>
      <c r="AM5" s="36">
        <f t="shared" si="24"/>
        <v>60.06006006006006</v>
      </c>
      <c r="AN5" s="37">
        <f t="shared" si="25"/>
        <v>0</v>
      </c>
      <c r="AO5" s="38">
        <f t="shared" si="26"/>
        <v>1</v>
      </c>
      <c r="AP5" s="36">
        <f t="shared" si="27"/>
        <v>60.06006006006006</v>
      </c>
      <c r="AQ5" s="37">
        <f t="shared" si="28"/>
        <v>0</v>
      </c>
      <c r="AR5" s="38">
        <f t="shared" si="29"/>
        <v>1</v>
      </c>
    </row>
    <row r="6" spans="2:44" s="1" customFormat="1" ht="11.65" x14ac:dyDescent="0.35">
      <c r="B6" s="47">
        <v>2</v>
      </c>
      <c r="C6" s="43">
        <v>1</v>
      </c>
      <c r="D6" s="8">
        <v>2</v>
      </c>
      <c r="E6" s="5">
        <f t="shared" si="30"/>
        <v>100</v>
      </c>
      <c r="F6" s="10">
        <f t="shared" si="0"/>
        <v>1.6666666666666667</v>
      </c>
      <c r="G6" s="45">
        <f t="shared" si="1"/>
        <v>960</v>
      </c>
      <c r="H6" s="6">
        <f t="shared" si="2"/>
        <v>16</v>
      </c>
      <c r="I6" s="6">
        <f t="shared" si="31"/>
        <v>0.66666666666666663</v>
      </c>
      <c r="J6" s="3">
        <f t="shared" si="32"/>
        <v>0.16650000000000001</v>
      </c>
      <c r="K6" s="86">
        <f t="shared" ref="K6:K13" si="34">AVERAGE(M6:P6)</f>
        <v>0.23982500000000001</v>
      </c>
      <c r="L6" s="3">
        <f t="shared" si="33"/>
        <v>0.23982500000000001</v>
      </c>
      <c r="M6" s="4">
        <v>0.19500000000000001</v>
      </c>
      <c r="N6" s="4">
        <v>0.30880000000000002</v>
      </c>
      <c r="O6" s="4">
        <v>0.1055</v>
      </c>
      <c r="P6" s="4">
        <v>0.35</v>
      </c>
      <c r="Q6" s="4"/>
      <c r="R6" s="16">
        <f t="shared" si="3"/>
        <v>42.468875746939794</v>
      </c>
      <c r="S6" s="17">
        <f t="shared" si="4"/>
        <v>10429.540481034073</v>
      </c>
      <c r="T6" s="18">
        <f t="shared" si="5"/>
        <v>0.70710678118654757</v>
      </c>
      <c r="U6" s="16">
        <f t="shared" si="6"/>
        <v>39.624862185372201</v>
      </c>
      <c r="V6" s="17">
        <f t="shared" si="7"/>
        <v>9731.1053553734546</v>
      </c>
      <c r="W6" s="18">
        <f t="shared" si="8"/>
        <v>0.6597539553864471</v>
      </c>
      <c r="X6" s="16">
        <f t="shared" si="9"/>
        <v>37.835466963810006</v>
      </c>
      <c r="Y6" s="17">
        <f t="shared" si="10"/>
        <v>9291.6642453460336</v>
      </c>
      <c r="Z6" s="18">
        <f t="shared" si="11"/>
        <v>0.6299605249474366</v>
      </c>
      <c r="AA6" s="26">
        <f t="shared" si="12"/>
        <v>63.703313620409688</v>
      </c>
      <c r="AB6" s="27">
        <f t="shared" si="13"/>
        <v>15644.310721551108</v>
      </c>
      <c r="AC6" s="28">
        <f t="shared" si="14"/>
        <v>0.70710678118654757</v>
      </c>
      <c r="AD6" s="26">
        <f t="shared" si="15"/>
        <v>59.437293278058291</v>
      </c>
      <c r="AE6" s="27">
        <f t="shared" si="16"/>
        <v>14596.658033060179</v>
      </c>
      <c r="AF6" s="28">
        <f t="shared" si="17"/>
        <v>0.6597539553864471</v>
      </c>
      <c r="AG6" s="26">
        <f t="shared" si="18"/>
        <v>56.753200445715009</v>
      </c>
      <c r="AH6" s="27">
        <f t="shared" si="19"/>
        <v>13937.496368019049</v>
      </c>
      <c r="AI6" s="28">
        <f t="shared" si="20"/>
        <v>0.6299605249474366</v>
      </c>
      <c r="AJ6" s="36">
        <f t="shared" si="21"/>
        <v>84.937751493879588</v>
      </c>
      <c r="AK6" s="37">
        <f t="shared" si="22"/>
        <v>20859.080962068147</v>
      </c>
      <c r="AL6" s="38">
        <f t="shared" si="23"/>
        <v>0.70710678118654757</v>
      </c>
      <c r="AM6" s="36">
        <f t="shared" si="24"/>
        <v>79.249724370744403</v>
      </c>
      <c r="AN6" s="37">
        <f t="shared" si="25"/>
        <v>19462.210710746909</v>
      </c>
      <c r="AO6" s="38">
        <f t="shared" si="26"/>
        <v>0.6597539553864471</v>
      </c>
      <c r="AP6" s="36">
        <f t="shared" si="27"/>
        <v>75.670933927620013</v>
      </c>
      <c r="AQ6" s="37">
        <f t="shared" si="28"/>
        <v>18583.328490692067</v>
      </c>
      <c r="AR6" s="38">
        <f t="shared" si="29"/>
        <v>0.6299605249474366</v>
      </c>
    </row>
    <row r="7" spans="2:44" s="1" customFormat="1" ht="11.65" x14ac:dyDescent="0.35">
      <c r="B7" s="47">
        <v>4</v>
      </c>
      <c r="C7" s="43">
        <v>1</v>
      </c>
      <c r="D7" s="8">
        <v>10</v>
      </c>
      <c r="E7" s="5">
        <f t="shared" si="30"/>
        <v>500</v>
      </c>
      <c r="F7" s="10">
        <f t="shared" si="0"/>
        <v>8.3333333333333339</v>
      </c>
      <c r="G7" s="45">
        <f t="shared" si="1"/>
        <v>4800</v>
      </c>
      <c r="H7" s="6">
        <f t="shared" si="2"/>
        <v>80</v>
      </c>
      <c r="I7" s="6">
        <f t="shared" si="31"/>
        <v>3.3333333333333335</v>
      </c>
      <c r="J7" s="3">
        <f t="shared" si="32"/>
        <v>3.3300000000000003E-2</v>
      </c>
      <c r="K7" s="87">
        <f t="shared" si="34"/>
        <v>6.0874999999999999E-2</v>
      </c>
      <c r="L7" s="3">
        <f t="shared" si="33"/>
        <v>6.0874999999999999E-2</v>
      </c>
      <c r="M7" s="4">
        <v>5.1999999999999998E-2</v>
      </c>
      <c r="N7" s="4">
        <v>7.7299999999999994E-2</v>
      </c>
      <c r="O7" s="4">
        <v>3.5099999999999999E-2</v>
      </c>
      <c r="P7" s="4">
        <v>7.9100000000000004E-2</v>
      </c>
      <c r="Q7" s="4"/>
      <c r="R7" s="16">
        <f t="shared" si="3"/>
        <v>94.963293098149521</v>
      </c>
      <c r="S7" s="17">
        <f t="shared" si="4"/>
        <v>5919.631838566248</v>
      </c>
      <c r="T7" s="18">
        <f t="shared" si="5"/>
        <v>0.31622776601683794</v>
      </c>
      <c r="U7" s="16">
        <f t="shared" si="6"/>
        <v>75.432024970257672</v>
      </c>
      <c r="V7" s="17">
        <f t="shared" si="7"/>
        <v>4702.1307085459821</v>
      </c>
      <c r="W7" s="18">
        <f t="shared" si="8"/>
        <v>0.25118864315095807</v>
      </c>
      <c r="X7" s="16">
        <f t="shared" si="9"/>
        <v>64.697738439395906</v>
      </c>
      <c r="Y7" s="17">
        <f t="shared" si="10"/>
        <v>4032.9982233581832</v>
      </c>
      <c r="Z7" s="18">
        <f t="shared" si="11"/>
        <v>0.21544346900318839</v>
      </c>
      <c r="AA7" s="26">
        <f t="shared" si="12"/>
        <v>142.44493964722429</v>
      </c>
      <c r="AB7" s="27">
        <f t="shared" si="13"/>
        <v>8879.4477578493734</v>
      </c>
      <c r="AC7" s="28">
        <f t="shared" si="14"/>
        <v>0.31622776601683794</v>
      </c>
      <c r="AD7" s="26">
        <f t="shared" si="15"/>
        <v>113.14803745538651</v>
      </c>
      <c r="AE7" s="27">
        <f t="shared" si="16"/>
        <v>7053.1960628189736</v>
      </c>
      <c r="AF7" s="28">
        <f t="shared" si="17"/>
        <v>0.25118864315095807</v>
      </c>
      <c r="AG7" s="26">
        <f t="shared" si="18"/>
        <v>97.046607659093866</v>
      </c>
      <c r="AH7" s="27">
        <f t="shared" si="19"/>
        <v>6049.4973350372748</v>
      </c>
      <c r="AI7" s="28">
        <f t="shared" si="20"/>
        <v>0.21544346900318839</v>
      </c>
      <c r="AJ7" s="36">
        <f t="shared" si="21"/>
        <v>189.92658619629904</v>
      </c>
      <c r="AK7" s="37">
        <f t="shared" si="22"/>
        <v>11839.263677132496</v>
      </c>
      <c r="AL7" s="38">
        <f t="shared" si="23"/>
        <v>0.31622776601683794</v>
      </c>
      <c r="AM7" s="36">
        <f t="shared" si="24"/>
        <v>150.86404994051534</v>
      </c>
      <c r="AN7" s="37">
        <f t="shared" si="25"/>
        <v>9404.2614170919642</v>
      </c>
      <c r="AO7" s="38">
        <f t="shared" si="26"/>
        <v>0.25118864315095807</v>
      </c>
      <c r="AP7" s="36">
        <f t="shared" si="27"/>
        <v>129.39547687879181</v>
      </c>
      <c r="AQ7" s="37">
        <f t="shared" si="28"/>
        <v>8065.9964467163663</v>
      </c>
      <c r="AR7" s="38">
        <f t="shared" si="29"/>
        <v>0.21544346900318839</v>
      </c>
    </row>
    <row r="8" spans="2:44" s="1" customFormat="1" ht="11.65" x14ac:dyDescent="0.35">
      <c r="B8" s="47">
        <v>6</v>
      </c>
      <c r="C8" s="43">
        <v>1</v>
      </c>
      <c r="D8" s="8">
        <v>30</v>
      </c>
      <c r="E8" s="5">
        <f t="shared" si="30"/>
        <v>1500</v>
      </c>
      <c r="F8" s="10">
        <f>E8/60</f>
        <v>25</v>
      </c>
      <c r="G8" s="45">
        <f t="shared" si="1"/>
        <v>14400</v>
      </c>
      <c r="H8" s="6">
        <f t="shared" si="2"/>
        <v>240</v>
      </c>
      <c r="I8" s="6">
        <f t="shared" si="31"/>
        <v>10</v>
      </c>
      <c r="J8" s="3">
        <f t="shared" si="32"/>
        <v>1.11E-2</v>
      </c>
      <c r="K8" s="87">
        <f t="shared" si="34"/>
        <v>3.5525000000000001E-2</v>
      </c>
      <c r="L8" s="3">
        <f t="shared" si="33"/>
        <v>3.5525000000000001E-2</v>
      </c>
      <c r="M8" s="4">
        <v>1.7000000000000001E-2</v>
      </c>
      <c r="N8" s="4">
        <v>3.6900000000000002E-2</v>
      </c>
      <c r="O8" s="4">
        <v>1.61E-2</v>
      </c>
      <c r="P8" s="4">
        <v>7.2099999999999997E-2</v>
      </c>
      <c r="Q8" s="4"/>
      <c r="R8" s="16">
        <f t="shared" si="3"/>
        <v>164.4812485000499</v>
      </c>
      <c r="S8" s="17">
        <f t="shared" si="4"/>
        <v>5983.4330654354153</v>
      </c>
      <c r="T8" s="18">
        <f t="shared" si="5"/>
        <v>0.18257418583505539</v>
      </c>
      <c r="U8" s="16">
        <f t="shared" si="6"/>
        <v>117.05885408156725</v>
      </c>
      <c r="V8" s="17">
        <f t="shared" si="7"/>
        <v>4258.3201702376209</v>
      </c>
      <c r="W8" s="18">
        <f t="shared" si="8"/>
        <v>0.12993532803053964</v>
      </c>
      <c r="X8" s="16">
        <f t="shared" si="9"/>
        <v>93.31028546407984</v>
      </c>
      <c r="Y8" s="17">
        <f t="shared" si="10"/>
        <v>3394.404240498111</v>
      </c>
      <c r="Z8" s="18">
        <f t="shared" si="11"/>
        <v>0.10357441686512862</v>
      </c>
      <c r="AA8" s="26">
        <f t="shared" si="12"/>
        <v>246.72187275007482</v>
      </c>
      <c r="AB8" s="27">
        <f t="shared" si="13"/>
        <v>8975.1495981531225</v>
      </c>
      <c r="AC8" s="28">
        <f t="shared" si="14"/>
        <v>0.18257418583505539</v>
      </c>
      <c r="AD8" s="26">
        <f t="shared" si="15"/>
        <v>175.58828112235085</v>
      </c>
      <c r="AE8" s="27">
        <f t="shared" si="16"/>
        <v>6387.4802553564305</v>
      </c>
      <c r="AF8" s="28">
        <f t="shared" si="17"/>
        <v>0.12993532803053964</v>
      </c>
      <c r="AG8" s="26">
        <f t="shared" si="18"/>
        <v>139.96542819611975</v>
      </c>
      <c r="AH8" s="27">
        <f t="shared" si="19"/>
        <v>5091.606360747166</v>
      </c>
      <c r="AI8" s="28">
        <f t="shared" si="20"/>
        <v>0.10357441686512862</v>
      </c>
      <c r="AJ8" s="36">
        <f t="shared" si="21"/>
        <v>328.9624970000998</v>
      </c>
      <c r="AK8" s="37">
        <f t="shared" si="22"/>
        <v>11966.866130870831</v>
      </c>
      <c r="AL8" s="38">
        <f t="shared" si="23"/>
        <v>0.18257418583505539</v>
      </c>
      <c r="AM8" s="36">
        <f t="shared" si="24"/>
        <v>234.11770816313449</v>
      </c>
      <c r="AN8" s="37">
        <f t="shared" si="25"/>
        <v>8516.6403404752418</v>
      </c>
      <c r="AO8" s="38">
        <f t="shared" si="26"/>
        <v>0.12993532803053964</v>
      </c>
      <c r="AP8" s="36">
        <f t="shared" si="27"/>
        <v>186.62057092815968</v>
      </c>
      <c r="AQ8" s="37">
        <f t="shared" si="28"/>
        <v>6788.808480996222</v>
      </c>
      <c r="AR8" s="38">
        <f t="shared" si="29"/>
        <v>0.10357441686512862</v>
      </c>
    </row>
    <row r="9" spans="2:44" s="1" customFormat="1" ht="11.65" x14ac:dyDescent="0.35">
      <c r="B9" s="47">
        <v>14</v>
      </c>
      <c r="C9" s="43">
        <v>1</v>
      </c>
      <c r="D9" s="8">
        <v>120</v>
      </c>
      <c r="E9" s="5">
        <f t="shared" si="30"/>
        <v>6000</v>
      </c>
      <c r="F9" s="10">
        <f t="shared" ref="F9:F13" si="35">E9/60</f>
        <v>100</v>
      </c>
      <c r="G9" s="45">
        <f t="shared" si="1"/>
        <v>57600</v>
      </c>
      <c r="H9" s="6">
        <f t="shared" si="2"/>
        <v>960</v>
      </c>
      <c r="I9" s="6">
        <f t="shared" si="31"/>
        <v>40</v>
      </c>
      <c r="J9" s="3">
        <f t="shared" si="32"/>
        <v>2.7750000000000001E-3</v>
      </c>
      <c r="K9" s="87">
        <f t="shared" si="34"/>
        <v>1.4475E-2</v>
      </c>
      <c r="L9" s="3">
        <f t="shared" si="33"/>
        <v>1.4475E-2</v>
      </c>
      <c r="M9" s="4">
        <v>7.7999999999999996E-3</v>
      </c>
      <c r="N9" s="4">
        <v>1.24E-2</v>
      </c>
      <c r="O9" s="4">
        <v>6.7000000000000002E-3</v>
      </c>
      <c r="P9" s="4">
        <v>3.1E-2</v>
      </c>
      <c r="Q9" s="4"/>
      <c r="R9" s="16">
        <f t="shared" si="3"/>
        <v>328.9624970000998</v>
      </c>
      <c r="S9" s="17">
        <f t="shared" si="4"/>
        <v>4876.0137155342791</v>
      </c>
      <c r="T9" s="18">
        <f t="shared" si="5"/>
        <v>9.1287092917527693E-2</v>
      </c>
      <c r="U9" s="16">
        <f t="shared" si="6"/>
        <v>203.81130271901435</v>
      </c>
      <c r="V9" s="17">
        <f t="shared" si="7"/>
        <v>3020.9726534223182</v>
      </c>
      <c r="W9" s="18">
        <f t="shared" si="8"/>
        <v>5.6557636504526484E-2</v>
      </c>
      <c r="X9" s="16">
        <f t="shared" si="9"/>
        <v>148.12084530513332</v>
      </c>
      <c r="Y9" s="17">
        <f t="shared" si="10"/>
        <v>2195.5064174508079</v>
      </c>
      <c r="Z9" s="18">
        <f t="shared" si="11"/>
        <v>4.1103534572174499E-2</v>
      </c>
      <c r="AA9" s="26">
        <f t="shared" si="12"/>
        <v>493.44374550014965</v>
      </c>
      <c r="AB9" s="27">
        <f t="shared" si="13"/>
        <v>7314.0205733014182</v>
      </c>
      <c r="AC9" s="28">
        <f t="shared" si="14"/>
        <v>9.1287092917527693E-2</v>
      </c>
      <c r="AD9" s="26">
        <f t="shared" si="15"/>
        <v>305.7169540785215</v>
      </c>
      <c r="AE9" s="27">
        <f t="shared" si="16"/>
        <v>4531.4589801334769</v>
      </c>
      <c r="AF9" s="28">
        <f t="shared" si="17"/>
        <v>5.6557636504526484E-2</v>
      </c>
      <c r="AG9" s="26">
        <f t="shared" si="18"/>
        <v>222.18126795769999</v>
      </c>
      <c r="AH9" s="27">
        <f t="shared" si="19"/>
        <v>3293.2596261762124</v>
      </c>
      <c r="AI9" s="28">
        <f t="shared" si="20"/>
        <v>4.1103534572174499E-2</v>
      </c>
      <c r="AJ9" s="36">
        <f t="shared" si="21"/>
        <v>657.9249940001996</v>
      </c>
      <c r="AK9" s="37">
        <f t="shared" si="22"/>
        <v>9752.0274310685581</v>
      </c>
      <c r="AL9" s="38">
        <f t="shared" si="23"/>
        <v>9.1287092917527693E-2</v>
      </c>
      <c r="AM9" s="36">
        <f t="shared" si="24"/>
        <v>407.6226054380287</v>
      </c>
      <c r="AN9" s="37">
        <f t="shared" si="25"/>
        <v>6041.9453068446364</v>
      </c>
      <c r="AO9" s="38">
        <f t="shared" si="26"/>
        <v>5.6557636504526484E-2</v>
      </c>
      <c r="AP9" s="36">
        <f t="shared" si="27"/>
        <v>296.24169061026663</v>
      </c>
      <c r="AQ9" s="37">
        <f t="shared" si="28"/>
        <v>4391.0128349016159</v>
      </c>
      <c r="AR9" s="38">
        <f t="shared" si="29"/>
        <v>4.1103534572174499E-2</v>
      </c>
    </row>
    <row r="10" spans="2:44" s="1" customFormat="1" ht="11.65" x14ac:dyDescent="0.35">
      <c r="B10" s="47">
        <v>8</v>
      </c>
      <c r="C10" s="43">
        <v>1</v>
      </c>
      <c r="D10" s="8">
        <v>240</v>
      </c>
      <c r="E10" s="5">
        <f t="shared" si="30"/>
        <v>12000</v>
      </c>
      <c r="F10" s="10">
        <f t="shared" si="35"/>
        <v>200</v>
      </c>
      <c r="G10" s="45">
        <f t="shared" si="1"/>
        <v>115200</v>
      </c>
      <c r="H10" s="6">
        <f t="shared" si="2"/>
        <v>1920</v>
      </c>
      <c r="I10" s="6">
        <f t="shared" si="31"/>
        <v>80</v>
      </c>
      <c r="J10" s="3">
        <f t="shared" si="32"/>
        <v>1.3875000000000001E-3</v>
      </c>
      <c r="K10" s="87">
        <f t="shared" si="34"/>
        <v>8.150000000000001E-3</v>
      </c>
      <c r="L10" s="3">
        <f t="shared" si="33"/>
        <v>8.150000000000001E-3</v>
      </c>
      <c r="M10" s="4">
        <v>4.5999999999999999E-3</v>
      </c>
      <c r="N10" s="4">
        <v>7.1000000000000004E-3</v>
      </c>
      <c r="O10" s="4">
        <v>4.4999999999999997E-3</v>
      </c>
      <c r="P10" s="4">
        <v>1.6400000000000001E-2</v>
      </c>
      <c r="Q10" s="4"/>
      <c r="R10" s="16">
        <f t="shared" si="3"/>
        <v>465.22322476965974</v>
      </c>
      <c r="S10" s="17">
        <f t="shared" si="4"/>
        <v>3882.5669446376728</v>
      </c>
      <c r="T10" s="18">
        <f t="shared" si="5"/>
        <v>6.4549722436790288E-2</v>
      </c>
      <c r="U10" s="16">
        <f t="shared" si="6"/>
        <v>268.9306262426685</v>
      </c>
      <c r="V10" s="17">
        <f t="shared" si="7"/>
        <v>2244.3874343708144</v>
      </c>
      <c r="W10" s="18">
        <f t="shared" si="8"/>
        <v>3.7314124391170253E-2</v>
      </c>
      <c r="X10" s="16">
        <f t="shared" si="9"/>
        <v>186.62057092815965</v>
      </c>
      <c r="Y10" s="17">
        <f t="shared" si="10"/>
        <v>1557.4606367380493</v>
      </c>
      <c r="Z10" s="18">
        <f t="shared" si="11"/>
        <v>2.5893604216282153E-2</v>
      </c>
      <c r="AA10" s="26">
        <f t="shared" si="12"/>
        <v>697.83483715448949</v>
      </c>
      <c r="AB10" s="27">
        <f t="shared" si="13"/>
        <v>5823.8504169565085</v>
      </c>
      <c r="AC10" s="28">
        <f t="shared" si="14"/>
        <v>6.4549722436790288E-2</v>
      </c>
      <c r="AD10" s="26">
        <f t="shared" si="15"/>
        <v>403.39593936400269</v>
      </c>
      <c r="AE10" s="27">
        <f t="shared" si="16"/>
        <v>3366.5811515562214</v>
      </c>
      <c r="AF10" s="28">
        <f t="shared" si="17"/>
        <v>3.7314124391170253E-2</v>
      </c>
      <c r="AG10" s="26">
        <f t="shared" si="18"/>
        <v>279.93085639223949</v>
      </c>
      <c r="AH10" s="27">
        <f t="shared" si="19"/>
        <v>2336.1909551070744</v>
      </c>
      <c r="AI10" s="28">
        <f t="shared" si="20"/>
        <v>2.5893604216282153E-2</v>
      </c>
      <c r="AJ10" s="36">
        <f t="shared" si="21"/>
        <v>930.44644953931947</v>
      </c>
      <c r="AK10" s="37">
        <f t="shared" si="22"/>
        <v>7765.1338892753456</v>
      </c>
      <c r="AL10" s="38">
        <f t="shared" si="23"/>
        <v>6.4549722436790288E-2</v>
      </c>
      <c r="AM10" s="36">
        <f t="shared" si="24"/>
        <v>537.86125248533699</v>
      </c>
      <c r="AN10" s="37">
        <f t="shared" si="25"/>
        <v>4488.7748687416288</v>
      </c>
      <c r="AO10" s="38">
        <f t="shared" si="26"/>
        <v>3.7314124391170253E-2</v>
      </c>
      <c r="AP10" s="36">
        <f t="shared" si="27"/>
        <v>373.2411418563193</v>
      </c>
      <c r="AQ10" s="37">
        <f t="shared" si="28"/>
        <v>3114.9212734760986</v>
      </c>
      <c r="AR10" s="38">
        <f t="shared" si="29"/>
        <v>2.5893604216282153E-2</v>
      </c>
    </row>
    <row r="11" spans="2:44" s="1" customFormat="1" ht="12" thickBot="1" x14ac:dyDescent="0.4">
      <c r="B11" s="67">
        <v>11</v>
      </c>
      <c r="C11" s="68">
        <v>1</v>
      </c>
      <c r="D11" s="69">
        <v>1440</v>
      </c>
      <c r="E11" s="70">
        <f t="shared" si="30"/>
        <v>72000</v>
      </c>
      <c r="F11" s="71">
        <f t="shared" si="35"/>
        <v>1200</v>
      </c>
      <c r="G11" s="70">
        <f t="shared" si="1"/>
        <v>691200</v>
      </c>
      <c r="H11" s="72">
        <f t="shared" si="2"/>
        <v>11520</v>
      </c>
      <c r="I11" s="72">
        <f t="shared" si="31"/>
        <v>480</v>
      </c>
      <c r="J11" s="76">
        <f t="shared" si="32"/>
        <v>2.3125000000000001E-4</v>
      </c>
      <c r="K11" s="88">
        <f t="shared" si="34"/>
        <v>2.9750000000000002E-3</v>
      </c>
      <c r="L11" s="73">
        <f t="shared" si="33"/>
        <v>2.9750000000000002E-3</v>
      </c>
      <c r="M11" s="74">
        <v>3.8E-3</v>
      </c>
      <c r="N11" s="74">
        <v>2.0999999999999999E-3</v>
      </c>
      <c r="O11" s="74">
        <v>1E-3</v>
      </c>
      <c r="P11" s="74">
        <v>5.0000000000000001E-3</v>
      </c>
      <c r="Q11" s="75"/>
      <c r="R11" s="19">
        <f t="shared" si="3"/>
        <v>1139.5595171777943</v>
      </c>
      <c r="S11" s="20">
        <f t="shared" si="4"/>
        <v>3471.5541131304326</v>
      </c>
      <c r="T11" s="21">
        <f t="shared" si="5"/>
        <v>2.6352313834736494E-2</v>
      </c>
      <c r="U11" s="19">
        <f t="shared" si="6"/>
        <v>550.68185074443215</v>
      </c>
      <c r="V11" s="20">
        <f t="shared" si="7"/>
        <v>1677.5971901078383</v>
      </c>
      <c r="W11" s="21">
        <f t="shared" si="8"/>
        <v>1.2734517798464995E-2</v>
      </c>
      <c r="X11" s="19">
        <f t="shared" si="9"/>
        <v>339.11208247964987</v>
      </c>
      <c r="Y11" s="20">
        <f t="shared" si="10"/>
        <v>1033.0710480660055</v>
      </c>
      <c r="Z11" s="21">
        <f t="shared" si="11"/>
        <v>7.8419669073419036E-3</v>
      </c>
      <c r="AA11" s="29">
        <f t="shared" si="12"/>
        <v>1709.3392757666913</v>
      </c>
      <c r="AB11" s="30">
        <f t="shared" si="13"/>
        <v>5207.3311696956489</v>
      </c>
      <c r="AC11" s="31">
        <f t="shared" si="14"/>
        <v>2.6352313834736494E-2</v>
      </c>
      <c r="AD11" s="29">
        <f t="shared" si="15"/>
        <v>826.02277611664817</v>
      </c>
      <c r="AE11" s="30">
        <f t="shared" si="16"/>
        <v>2516.395785161757</v>
      </c>
      <c r="AF11" s="31">
        <f t="shared" si="17"/>
        <v>1.2734517798464995E-2</v>
      </c>
      <c r="AG11" s="29">
        <f t="shared" si="18"/>
        <v>508.66812371947481</v>
      </c>
      <c r="AH11" s="30">
        <f t="shared" si="19"/>
        <v>1549.6065720990082</v>
      </c>
      <c r="AI11" s="31">
        <f t="shared" si="20"/>
        <v>7.8419669073419036E-3</v>
      </c>
      <c r="AJ11" s="39">
        <f t="shared" si="21"/>
        <v>2279.1190343555886</v>
      </c>
      <c r="AK11" s="40">
        <f t="shared" si="22"/>
        <v>6943.1082262608652</v>
      </c>
      <c r="AL11" s="41">
        <f t="shared" si="23"/>
        <v>2.6352313834736494E-2</v>
      </c>
      <c r="AM11" s="39">
        <f t="shared" si="24"/>
        <v>1101.3637014888643</v>
      </c>
      <c r="AN11" s="40">
        <f t="shared" si="25"/>
        <v>3355.1943802156766</v>
      </c>
      <c r="AO11" s="41">
        <f t="shared" si="26"/>
        <v>1.2734517798464995E-2</v>
      </c>
      <c r="AP11" s="39">
        <f t="shared" si="27"/>
        <v>678.22416495929974</v>
      </c>
      <c r="AQ11" s="40">
        <f t="shared" si="28"/>
        <v>2066.1420961320109</v>
      </c>
      <c r="AR11" s="41">
        <f t="shared" si="29"/>
        <v>7.8419669073419036E-3</v>
      </c>
    </row>
    <row r="12" spans="2:44" s="1" customFormat="1" ht="11.65" hidden="1" x14ac:dyDescent="0.35">
      <c r="B12" s="8">
        <v>12</v>
      </c>
      <c r="C12" s="8">
        <v>0</v>
      </c>
      <c r="D12" s="8">
        <v>2880</v>
      </c>
      <c r="E12" s="5">
        <f t="shared" si="30"/>
        <v>144000</v>
      </c>
      <c r="F12" s="10">
        <f t="shared" si="35"/>
        <v>2400</v>
      </c>
      <c r="G12" s="44">
        <f>$G$2*D12/60</f>
        <v>23040</v>
      </c>
      <c r="H12" s="7">
        <f t="shared" si="2"/>
        <v>23040</v>
      </c>
      <c r="I12" s="7">
        <f t="shared" si="31"/>
        <v>960</v>
      </c>
      <c r="J12" s="3">
        <f t="shared" si="32"/>
        <v>1.1562500000000001E-4</v>
      </c>
      <c r="K12" s="3">
        <f t="shared" si="34"/>
        <v>2.0999999999999999E-3</v>
      </c>
      <c r="L12" s="3"/>
      <c r="M12" s="4">
        <v>1.6000000000000001E-3</v>
      </c>
      <c r="N12" s="4">
        <v>1.1999999999999999E-3</v>
      </c>
      <c r="O12" s="4">
        <v>5.9999999999999995E-4</v>
      </c>
      <c r="P12" s="4">
        <v>5.0000000000000001E-3</v>
      </c>
      <c r="Q12" s="4"/>
      <c r="R12" s="16">
        <f t="shared" si="3"/>
        <v>1611.5805243241728</v>
      </c>
      <c r="S12" s="17">
        <f t="shared" si="4"/>
        <v>3465.5427595067008</v>
      </c>
      <c r="T12" s="18">
        <f t="shared" si="5"/>
        <v>1.8633899812498248E-2</v>
      </c>
      <c r="U12" s="16">
        <f t="shared" si="6"/>
        <v>726.6290583763365</v>
      </c>
      <c r="V12" s="17">
        <f t="shared" si="7"/>
        <v>1562.543127132474</v>
      </c>
      <c r="W12" s="18">
        <f t="shared" si="8"/>
        <v>8.401648487476392E-3</v>
      </c>
      <c r="X12" s="16">
        <f t="shared" si="9"/>
        <v>427.25445098979725</v>
      </c>
      <c r="Y12" s="17">
        <f t="shared" si="10"/>
        <v>918.76797140845997</v>
      </c>
      <c r="Z12" s="18">
        <f t="shared" si="11"/>
        <v>4.9401295895695309E-3</v>
      </c>
      <c r="AA12" s="26">
        <f t="shared" si="12"/>
        <v>2417.370786486259</v>
      </c>
      <c r="AB12" s="27">
        <f t="shared" si="13"/>
        <v>5198.314139260051</v>
      </c>
      <c r="AC12" s="28">
        <f t="shared" si="14"/>
        <v>1.8633899812498248E-2</v>
      </c>
      <c r="AD12" s="26">
        <f t="shared" si="15"/>
        <v>1089.9435875645049</v>
      </c>
      <c r="AE12" s="27">
        <f t="shared" si="16"/>
        <v>2343.8146906987113</v>
      </c>
      <c r="AF12" s="28">
        <f t="shared" si="17"/>
        <v>8.401648487476392E-3</v>
      </c>
      <c r="AG12" s="26">
        <f t="shared" si="18"/>
        <v>640.88167648469584</v>
      </c>
      <c r="AH12" s="27">
        <f t="shared" si="19"/>
        <v>1378.1519571126898</v>
      </c>
      <c r="AI12" s="28">
        <f t="shared" si="20"/>
        <v>4.9401295895695309E-3</v>
      </c>
      <c r="AJ12" s="36">
        <f t="shared" si="21"/>
        <v>3223.1610486483455</v>
      </c>
      <c r="AK12" s="37">
        <f t="shared" si="22"/>
        <v>6931.0855190134016</v>
      </c>
      <c r="AL12" s="38">
        <f t="shared" si="23"/>
        <v>1.8633899812498248E-2</v>
      </c>
      <c r="AM12" s="36">
        <f t="shared" si="24"/>
        <v>1453.258116752673</v>
      </c>
      <c r="AN12" s="37">
        <f t="shared" si="25"/>
        <v>3125.0862542649479</v>
      </c>
      <c r="AO12" s="38">
        <f t="shared" si="26"/>
        <v>8.401648487476392E-3</v>
      </c>
      <c r="AP12" s="36">
        <f t="shared" si="27"/>
        <v>854.5089019795945</v>
      </c>
      <c r="AQ12" s="37">
        <f t="shared" si="28"/>
        <v>1837.5359428169199</v>
      </c>
      <c r="AR12" s="38">
        <f t="shared" si="29"/>
        <v>4.9401295895695309E-3</v>
      </c>
    </row>
    <row r="13" spans="2:44" s="1" customFormat="1" ht="12" hidden="1" thickBot="1" x14ac:dyDescent="0.4">
      <c r="B13" s="8">
        <v>13</v>
      </c>
      <c r="C13" s="8">
        <v>0</v>
      </c>
      <c r="D13" s="8">
        <v>4320</v>
      </c>
      <c r="E13" s="5">
        <f t="shared" si="30"/>
        <v>216000</v>
      </c>
      <c r="F13" s="10">
        <f t="shared" si="35"/>
        <v>3600</v>
      </c>
      <c r="G13" s="44">
        <f>$G$2*D13/60</f>
        <v>34560</v>
      </c>
      <c r="H13" s="7">
        <f t="shared" si="2"/>
        <v>34560</v>
      </c>
      <c r="I13" s="7">
        <f t="shared" si="31"/>
        <v>1440</v>
      </c>
      <c r="J13" s="3">
        <f t="shared" si="32"/>
        <v>7.7083333333333341E-5</v>
      </c>
      <c r="K13" s="3">
        <f t="shared" si="34"/>
        <v>1.9750000000000002E-3</v>
      </c>
      <c r="L13" s="3"/>
      <c r="M13" s="4">
        <v>1.6000000000000001E-3</v>
      </c>
      <c r="N13" s="4">
        <v>8.9999999999999998E-4</v>
      </c>
      <c r="O13" s="4">
        <v>4.0000000000000002E-4</v>
      </c>
      <c r="P13" s="4">
        <v>5.0000000000000001E-3</v>
      </c>
      <c r="Q13" s="4"/>
      <c r="R13" s="16">
        <f t="shared" si="3"/>
        <v>1973.7749820005984</v>
      </c>
      <c r="S13" s="17">
        <f t="shared" si="4"/>
        <v>3991.7625235980104</v>
      </c>
      <c r="T13" s="18">
        <f t="shared" si="5"/>
        <v>1.5214515486254614E-2</v>
      </c>
      <c r="U13" s="16">
        <f t="shared" si="6"/>
        <v>854.57319271326537</v>
      </c>
      <c r="V13" s="17">
        <f t="shared" si="7"/>
        <v>1728.2888249433081</v>
      </c>
      <c r="W13" s="18">
        <f t="shared" si="8"/>
        <v>6.5873350271647545E-3</v>
      </c>
      <c r="X13" s="16">
        <f t="shared" si="9"/>
        <v>489.08425524232536</v>
      </c>
      <c r="Y13" s="17">
        <f t="shared" si="10"/>
        <v>989.12399780207886</v>
      </c>
      <c r="Z13" s="18">
        <f t="shared" si="11"/>
        <v>3.7700244674929249E-3</v>
      </c>
      <c r="AA13" s="26">
        <f t="shared" si="12"/>
        <v>2960.6624730008975</v>
      </c>
      <c r="AB13" s="27">
        <f t="shared" si="13"/>
        <v>5987.6437853970156</v>
      </c>
      <c r="AC13" s="28">
        <f t="shared" si="14"/>
        <v>1.5214515486254614E-2</v>
      </c>
      <c r="AD13" s="26">
        <f t="shared" si="15"/>
        <v>1281.8597890698979</v>
      </c>
      <c r="AE13" s="27">
        <f t="shared" si="16"/>
        <v>2592.4332374149617</v>
      </c>
      <c r="AF13" s="28">
        <f t="shared" si="17"/>
        <v>6.5873350271647545E-3</v>
      </c>
      <c r="AG13" s="26">
        <f t="shared" si="18"/>
        <v>733.62638286348795</v>
      </c>
      <c r="AH13" s="27">
        <f t="shared" si="19"/>
        <v>1483.6859967031182</v>
      </c>
      <c r="AI13" s="28">
        <f t="shared" si="20"/>
        <v>3.7700244674929249E-3</v>
      </c>
      <c r="AJ13" s="36">
        <f t="shared" si="21"/>
        <v>3947.5499640011967</v>
      </c>
      <c r="AK13" s="37">
        <f t="shared" si="22"/>
        <v>7983.5250471960208</v>
      </c>
      <c r="AL13" s="38">
        <f t="shared" si="23"/>
        <v>1.5214515486254614E-2</v>
      </c>
      <c r="AM13" s="36">
        <f t="shared" si="24"/>
        <v>1709.1463854265307</v>
      </c>
      <c r="AN13" s="37">
        <f t="shared" si="25"/>
        <v>3456.5776498866162</v>
      </c>
      <c r="AO13" s="38">
        <f t="shared" si="26"/>
        <v>6.5873350271647545E-3</v>
      </c>
      <c r="AP13" s="36">
        <f t="shared" si="27"/>
        <v>978.16851048465071</v>
      </c>
      <c r="AQ13" s="37">
        <f t="shared" si="28"/>
        <v>1978.2479956041577</v>
      </c>
      <c r="AR13" s="38">
        <f t="shared" si="29"/>
        <v>3.7700244674929249E-3</v>
      </c>
    </row>
    <row r="14" spans="2:44" s="89" customFormat="1" ht="14.65" thickBot="1" x14ac:dyDescent="0.5">
      <c r="Q14" s="90" t="s">
        <v>19</v>
      </c>
      <c r="R14" s="91"/>
      <c r="S14" s="92">
        <f>SUMPRODUCT(S4:S13,$C$4:$C$13)</f>
        <v>44802.740158338122</v>
      </c>
      <c r="T14" s="91"/>
      <c r="U14" s="91"/>
      <c r="V14" s="92">
        <f>SUMPRODUCT(V4:V13,$C$4:$C$13)</f>
        <v>35874.513512058023</v>
      </c>
      <c r="W14" s="91"/>
      <c r="X14" s="91"/>
      <c r="Y14" s="92">
        <f>SUMPRODUCT(Y4:Y13,$C$4:$C$13)</f>
        <v>31745.104811457189</v>
      </c>
      <c r="Z14" s="91"/>
      <c r="AA14" s="91"/>
      <c r="AB14" s="92">
        <f>SUMPRODUCT(AB4:AB13,$C$4:$C$13)</f>
        <v>67204.110237507164</v>
      </c>
      <c r="AC14" s="91"/>
      <c r="AD14" s="91"/>
      <c r="AE14" s="92">
        <f>SUMPRODUCT(AE4:AE13,$C$4:$C$13)</f>
        <v>53811.770268087042</v>
      </c>
      <c r="AF14" s="91"/>
      <c r="AG14" s="91"/>
      <c r="AH14" s="92">
        <f>SUMPRODUCT(AH4:AH13,$C$4:$C$13)</f>
        <v>47617.657217185784</v>
      </c>
      <c r="AI14" s="91"/>
      <c r="AJ14" s="91"/>
      <c r="AK14" s="92">
        <f>SUMPRODUCT(AK4:AK13,$C$4:$C$13)</f>
        <v>89605.480316676243</v>
      </c>
      <c r="AL14" s="91"/>
      <c r="AM14" s="91"/>
      <c r="AN14" s="92">
        <f>SUMPRODUCT(AN4:AN13,$C$4:$C$13)</f>
        <v>71749.027024116047</v>
      </c>
      <c r="AO14" s="91"/>
      <c r="AP14" s="91"/>
      <c r="AQ14" s="92">
        <f>SUMPRODUCT(AQ4:AQ13,$C$4:$C$13)</f>
        <v>63490.209622914379</v>
      </c>
      <c r="AR14" s="93"/>
    </row>
    <row r="20" spans="45:53" x14ac:dyDescent="0.45">
      <c r="AW20" s="77"/>
      <c r="AX20" s="77"/>
    </row>
    <row r="21" spans="45:53" x14ac:dyDescent="0.45">
      <c r="AW21" s="77"/>
      <c r="AX21" s="77"/>
    </row>
    <row r="22" spans="45:53" x14ac:dyDescent="0.45">
      <c r="AW22" s="77"/>
      <c r="AX22" s="77"/>
    </row>
    <row r="23" spans="45:53" x14ac:dyDescent="0.45">
      <c r="AW23" s="77"/>
      <c r="AX23" s="77"/>
    </row>
    <row r="24" spans="45:53" x14ac:dyDescent="0.45">
      <c r="AW24" s="77"/>
      <c r="AX24" s="77"/>
    </row>
    <row r="25" spans="45:53" x14ac:dyDescent="0.45">
      <c r="AW25" s="77"/>
      <c r="AX25" s="77"/>
    </row>
    <row r="26" spans="45:53" x14ac:dyDescent="0.45">
      <c r="AW26" s="77"/>
      <c r="AX26" s="77"/>
    </row>
    <row r="30" spans="45:53" x14ac:dyDescent="0.45">
      <c r="AS30" s="77"/>
      <c r="AT30" s="77"/>
      <c r="AU30" s="77"/>
      <c r="AV30" s="77"/>
      <c r="AW30" s="77"/>
      <c r="AX30" s="77"/>
      <c r="AY30" s="77"/>
      <c r="AZ30" s="77"/>
      <c r="BA30" s="77"/>
    </row>
    <row r="31" spans="45:53" x14ac:dyDescent="0.45">
      <c r="AS31" s="77"/>
      <c r="AT31" s="77"/>
      <c r="AU31" s="77"/>
      <c r="AV31" s="77"/>
      <c r="AW31" s="77"/>
      <c r="AX31" s="77"/>
      <c r="AY31" s="77"/>
      <c r="AZ31" s="77"/>
      <c r="BA31" s="77"/>
    </row>
    <row r="32" spans="45:53" x14ac:dyDescent="0.45">
      <c r="AS32" s="77"/>
      <c r="AT32" s="77"/>
      <c r="AU32" s="77"/>
      <c r="AV32" s="77"/>
      <c r="AW32" s="77"/>
      <c r="AX32" s="77"/>
      <c r="AY32" s="77"/>
      <c r="AZ32" s="77"/>
      <c r="BA32" s="77"/>
    </row>
    <row r="33" spans="40:55" x14ac:dyDescent="0.45">
      <c r="AS33" s="77"/>
      <c r="AT33" s="77"/>
      <c r="AU33" s="77"/>
      <c r="AV33" s="77"/>
      <c r="AW33" s="77"/>
      <c r="AX33" s="77"/>
      <c r="AY33" s="77"/>
      <c r="AZ33" s="77"/>
      <c r="BA33" s="77"/>
    </row>
    <row r="34" spans="40:55" x14ac:dyDescent="0.45">
      <c r="AS34" s="77"/>
      <c r="AT34" s="77"/>
      <c r="AU34" s="77"/>
      <c r="AV34" s="77"/>
      <c r="AW34" s="77"/>
      <c r="AX34" s="77"/>
      <c r="AY34" s="77"/>
      <c r="AZ34" s="77"/>
      <c r="BA34" s="77"/>
    </row>
    <row r="35" spans="40:55" x14ac:dyDescent="0.45">
      <c r="AS35" s="77"/>
      <c r="AT35" s="77"/>
      <c r="AU35" s="77"/>
      <c r="AV35" s="77"/>
      <c r="AW35" s="77"/>
      <c r="AX35" s="77"/>
      <c r="AY35" s="77"/>
      <c r="AZ35" s="77"/>
      <c r="BA35" s="77"/>
    </row>
    <row r="36" spans="40:55" x14ac:dyDescent="0.45">
      <c r="AS36" s="77"/>
      <c r="AT36" s="77"/>
      <c r="AU36" s="77"/>
      <c r="AV36" s="77"/>
      <c r="AW36" s="77"/>
      <c r="AX36" s="77"/>
      <c r="AY36" s="77"/>
      <c r="AZ36" s="77"/>
      <c r="BA36" s="77"/>
    </row>
    <row r="37" spans="40:55" x14ac:dyDescent="0.45">
      <c r="AS37" s="77"/>
      <c r="AT37" s="77"/>
      <c r="AU37" s="77"/>
      <c r="AV37" s="77"/>
      <c r="AW37" s="77"/>
      <c r="AX37" s="77"/>
      <c r="AY37" s="77"/>
      <c r="AZ37" s="77"/>
      <c r="BA37" s="77"/>
    </row>
    <row r="38" spans="40:55" x14ac:dyDescent="0.45">
      <c r="AS38" s="77"/>
      <c r="AT38" s="77"/>
      <c r="AU38" s="77"/>
      <c r="AV38" s="77"/>
      <c r="AW38" s="77"/>
      <c r="AX38" s="77"/>
      <c r="AY38" s="77"/>
      <c r="AZ38" s="77"/>
      <c r="BA38" s="77"/>
      <c r="BB38" s="79"/>
      <c r="BC38" s="79"/>
    </row>
    <row r="39" spans="40:55" x14ac:dyDescent="0.45">
      <c r="AS39" s="77"/>
      <c r="AT39" s="77"/>
      <c r="AU39" s="77"/>
      <c r="AV39" s="77"/>
      <c r="AW39" s="77"/>
      <c r="AX39" s="77"/>
      <c r="AY39" s="77"/>
      <c r="AZ39" s="77"/>
      <c r="BA39" s="77"/>
    </row>
    <row r="40" spans="40:55" x14ac:dyDescent="0.45">
      <c r="AS40" s="77"/>
      <c r="AT40" s="77"/>
      <c r="AU40" s="77"/>
      <c r="AV40" s="77"/>
      <c r="AW40" s="77"/>
      <c r="AX40" s="77"/>
      <c r="AY40" s="77"/>
      <c r="AZ40" s="77"/>
      <c r="BA40" s="77"/>
    </row>
    <row r="41" spans="40:55" x14ac:dyDescent="0.45">
      <c r="AS41" s="77"/>
      <c r="AT41" s="77"/>
      <c r="AU41" s="77"/>
      <c r="AV41" s="77"/>
      <c r="AW41" s="77"/>
      <c r="AX41" s="77"/>
      <c r="AY41" s="77"/>
      <c r="AZ41" s="77"/>
      <c r="BA41" s="77"/>
    </row>
    <row r="42" spans="40:55" x14ac:dyDescent="0.45">
      <c r="AS42" s="77"/>
      <c r="AT42" s="77"/>
      <c r="AU42" s="77"/>
      <c r="AV42" s="77"/>
      <c r="AW42" s="77"/>
      <c r="AX42" s="77"/>
      <c r="AY42" s="77"/>
      <c r="AZ42" s="77"/>
      <c r="BA42" s="77"/>
    </row>
    <row r="43" spans="40:55" x14ac:dyDescent="0.45">
      <c r="AS43" s="77"/>
      <c r="AT43" s="77"/>
      <c r="AU43" s="77"/>
      <c r="AV43" s="77"/>
      <c r="AW43" s="77"/>
      <c r="AX43" s="77"/>
      <c r="AY43" s="77"/>
      <c r="AZ43" s="77"/>
      <c r="BA43" s="77"/>
    </row>
    <row r="44" spans="40:55" x14ac:dyDescent="0.45">
      <c r="AN44" s="42"/>
      <c r="AS44" s="78"/>
      <c r="AT44" s="78"/>
      <c r="AU44" s="77"/>
      <c r="AV44" s="77"/>
      <c r="AW44" s="77"/>
      <c r="AX44" s="77"/>
      <c r="AY44" s="77"/>
      <c r="AZ44" s="77"/>
      <c r="BA44" s="77"/>
    </row>
    <row r="45" spans="40:55" x14ac:dyDescent="0.45">
      <c r="AN45" s="42"/>
      <c r="AO45" s="42"/>
      <c r="AP45" s="42"/>
    </row>
    <row r="46" spans="40:55" x14ac:dyDescent="0.45">
      <c r="AN46" s="42"/>
      <c r="AO46" s="42"/>
      <c r="AP46" s="42"/>
    </row>
    <row r="47" spans="40:55" x14ac:dyDescent="0.45">
      <c r="AN47" s="42"/>
      <c r="AO47" s="42"/>
      <c r="AP47" s="42"/>
    </row>
    <row r="48" spans="40:55" x14ac:dyDescent="0.45">
      <c r="AN48" s="42"/>
      <c r="AO48" s="42"/>
      <c r="AP48" s="42"/>
    </row>
    <row r="49" spans="40:42" x14ac:dyDescent="0.45">
      <c r="AN49" s="42"/>
      <c r="AO49" s="42"/>
      <c r="AP49" s="42"/>
    </row>
    <row r="50" spans="40:42" x14ac:dyDescent="0.45">
      <c r="AN50" s="42"/>
      <c r="AO50" s="42"/>
      <c r="AP50" s="42"/>
    </row>
    <row r="51" spans="40:42" x14ac:dyDescent="0.45">
      <c r="AN51" s="42"/>
      <c r="AO51" s="42"/>
      <c r="AP51" s="42"/>
    </row>
    <row r="52" spans="40:42" x14ac:dyDescent="0.45">
      <c r="AN52" s="42"/>
      <c r="AO52" s="42"/>
      <c r="AP52" s="42"/>
    </row>
    <row r="53" spans="40:42" x14ac:dyDescent="0.45">
      <c r="AN53" s="42"/>
      <c r="AO53" s="42"/>
      <c r="AP53" s="42"/>
    </row>
    <row r="54" spans="40:42" x14ac:dyDescent="0.45">
      <c r="AN54" s="42"/>
      <c r="AO54" s="42"/>
      <c r="AP54" s="42"/>
    </row>
    <row r="55" spans="40:42" x14ac:dyDescent="0.45">
      <c r="AN55" s="42"/>
      <c r="AO55" s="42"/>
      <c r="AP55" s="42"/>
    </row>
  </sheetData>
  <sheetProtection algorithmName="SHA-512" hashValue="9Bc14g6T2WOav10+9y+NTtE8cYRbEgKqJ3gaM9En767quNE0Q0XhLLeTlMzv+Ew1LQPev93yExsWCH5N1TTGKA==" saltValue="huot/UjHrMRU8DwI18llAg==" spinCount="100000" sheet="1" scenarios="1" formatColumns="0" formatRows="0" insertColumns="0" insertRows="0" deleteColumns="0" deleteRows="0"/>
  <conditionalFormatting sqref="C4:C13">
    <cfRule type="colorScale" priority="10">
      <colorScale>
        <cfvo type="min"/>
        <cfvo type="percentile" val="50"/>
        <cfvo type="max"/>
        <color rgb="FFF8696B"/>
        <color rgb="FFFFEB84"/>
        <color rgb="FF63BE7B"/>
      </colorScale>
    </cfRule>
  </conditionalFormatting>
  <conditionalFormatting sqref="C4:C11">
    <cfRule type="colorScale" priority="13">
      <colorScale>
        <cfvo type="min"/>
        <cfvo type="percentile" val="50"/>
        <cfvo type="max"/>
        <color rgb="FFF8696B"/>
        <color rgb="FFFFEB84"/>
        <color rgb="FF63BE7B"/>
      </colorScale>
    </cfRule>
  </conditionalFormatting>
  <conditionalFormatting sqref="V14 S14 Y14 AB14 AE14 AH14 AK14 AN14 AQ14">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760B3151C3249B4A1E307E3806206" ma:contentTypeVersion="15" ma:contentTypeDescription="Create a new document." ma:contentTypeScope="" ma:versionID="1779ffb36aec7b4e6edf625a61a00234">
  <xsd:schema xmlns:xsd="http://www.w3.org/2001/XMLSchema" xmlns:xs="http://www.w3.org/2001/XMLSchema" xmlns:p="http://schemas.microsoft.com/office/2006/metadata/properties" xmlns:ns3="9736a2e8-586b-4048-8dd0-d8d31a1c9dc2" xmlns:ns4="add5096e-7d72-46f2-b079-4504f701803c" targetNamespace="http://schemas.microsoft.com/office/2006/metadata/properties" ma:root="true" ma:fieldsID="cd925e08ec5dd509004eb998d9afdee2" ns3:_="" ns4:_="">
    <xsd:import namespace="9736a2e8-586b-4048-8dd0-d8d31a1c9dc2"/>
    <xsd:import namespace="add5096e-7d72-46f2-b079-4504f701803c"/>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6a2e8-586b-4048-8dd0-d8d31a1c9dc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dd5096e-7d72-46f2-b079-4504f701803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CE387D-E133-4ED3-A4A9-30DFDAF80E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36a2e8-586b-4048-8dd0-d8d31a1c9dc2"/>
    <ds:schemaRef ds:uri="add5096e-7d72-46f2-b079-4504f70180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4255B-0164-43DB-AB8C-B67067BDF613}">
  <ds:schemaRefs>
    <ds:schemaRef ds:uri="http://schemas.microsoft.com/sharepoint/v3/contenttype/forms"/>
  </ds:schemaRefs>
</ds:datastoreItem>
</file>

<file path=customXml/itemProps3.xml><?xml version="1.0" encoding="utf-8"?>
<ds:datastoreItem xmlns:ds="http://schemas.openxmlformats.org/officeDocument/2006/customXml" ds:itemID="{2EBA5CEE-48B4-42E9-B3C9-34A454A064ED}">
  <ds:schemaRefs>
    <ds:schemaRef ds:uri="http://schemas.microsoft.com/office/infopath/2007/PartnerControls"/>
    <ds:schemaRef ds:uri="9736a2e8-586b-4048-8dd0-d8d31a1c9dc2"/>
    <ds:schemaRef ds:uri="http://purl.org/dc/elements/1.1/"/>
    <ds:schemaRef ds:uri="http://schemas.microsoft.com/office/2006/metadata/properties"/>
    <ds:schemaRef ds:uri="http://purl.org/dc/terms/"/>
    <ds:schemaRef ds:uri="http://schemas.openxmlformats.org/package/2006/metadata/core-properties"/>
    <ds:schemaRef ds:uri="add5096e-7d72-46f2-b079-4504f701803c"/>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Gonzalez</dc:creator>
  <cp:lastModifiedBy>Greg Gonzalez</cp:lastModifiedBy>
  <dcterms:created xsi:type="dcterms:W3CDTF">2020-06-07T16:42:28Z</dcterms:created>
  <dcterms:modified xsi:type="dcterms:W3CDTF">2020-06-29T21:06:27Z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0x01010071F760B3151C3249B4A1E307E3806206</vt:lpwstr>
  </property>
</Properties>
</file>