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EDM\Project\"/>
    </mc:Choice>
  </mc:AlternateContent>
  <xr:revisionPtr revIDLastSave="0" documentId="13_ncr:1_{D7DBB41B-2E0A-4076-AB5B-5E51CDC45C27}" xr6:coauthVersionLast="44" xr6:coauthVersionMax="44" xr10:uidLastSave="{00000000-0000-0000-0000-000000000000}"/>
  <bookViews>
    <workbookView xWindow="-120" yWindow="-120" windowWidth="29040" windowHeight="15840" activeTab="6" xr2:uid="{B3AA15F3-C492-432D-97F3-CD0C36AD0B82}"/>
  </bookViews>
  <sheets>
    <sheet name="Sheet1" sheetId="1" r:id="rId1"/>
    <sheet name="Question 1" sheetId="2" r:id="rId2"/>
    <sheet name="Question 2" sheetId="3" r:id="rId3"/>
    <sheet name="Question 3_a" sheetId="4" r:id="rId4"/>
    <sheet name="Question 3_b" sheetId="6" r:id="rId5"/>
    <sheet name="Question_4" sheetId="7" r:id="rId6"/>
    <sheet name="Question_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7" l="1"/>
  <c r="D14" i="7" s="1"/>
  <c r="L4" i="7"/>
  <c r="H13" i="7" s="1"/>
  <c r="L33" i="6"/>
  <c r="L32" i="6"/>
  <c r="D6" i="6"/>
  <c r="E6" i="6" s="1"/>
  <c r="G6" i="6" s="1"/>
  <c r="H6" i="6" s="1"/>
  <c r="I6" i="6" s="1"/>
  <c r="D7" i="6"/>
  <c r="E7" i="6" s="1"/>
  <c r="G7" i="6" s="1"/>
  <c r="H7" i="6" s="1"/>
  <c r="I7" i="6" s="1"/>
  <c r="D8" i="6"/>
  <c r="E8" i="6" s="1"/>
  <c r="G8" i="6" s="1"/>
  <c r="H8" i="6" s="1"/>
  <c r="D9" i="6"/>
  <c r="E9" i="6" s="1"/>
  <c r="D10" i="6"/>
  <c r="D11" i="6"/>
  <c r="D12" i="6"/>
  <c r="D13" i="6"/>
  <c r="E13" i="6" s="1"/>
  <c r="G13" i="6" s="1"/>
  <c r="H13" i="6" s="1"/>
  <c r="D5" i="6"/>
  <c r="E5" i="6" s="1"/>
  <c r="E10" i="6"/>
  <c r="E11" i="6"/>
  <c r="E12" i="6"/>
  <c r="J36" i="4"/>
  <c r="J35" i="4"/>
  <c r="D4" i="4"/>
  <c r="E4" i="4" s="1"/>
  <c r="D5" i="4"/>
  <c r="F5" i="4" s="1"/>
  <c r="D6" i="4"/>
  <c r="E6" i="4" s="1"/>
  <c r="D7" i="4"/>
  <c r="F7" i="4" s="1"/>
  <c r="D8" i="4"/>
  <c r="D9" i="4"/>
  <c r="D10" i="4"/>
  <c r="E10" i="4" s="1"/>
  <c r="D11" i="4"/>
  <c r="D3" i="4"/>
  <c r="E3" i="4" s="1"/>
  <c r="F8" i="4"/>
  <c r="F9" i="4"/>
  <c r="F11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5" i="3"/>
  <c r="H4" i="3"/>
  <c r="H3" i="3"/>
  <c r="H2" i="3"/>
  <c r="E4" i="3"/>
  <c r="I11" i="7"/>
  <c r="M11" i="7" s="1"/>
  <c r="N6" i="8"/>
  <c r="J6" i="8"/>
  <c r="B8" i="8"/>
  <c r="I8" i="8" s="1"/>
  <c r="B9" i="8"/>
  <c r="I9" i="8" s="1"/>
  <c r="B10" i="8"/>
  <c r="C10" i="8" s="1"/>
  <c r="D10" i="8" s="1"/>
  <c r="B11" i="8"/>
  <c r="C11" i="8" s="1"/>
  <c r="D11" i="8" s="1"/>
  <c r="B12" i="8"/>
  <c r="C12" i="8" s="1"/>
  <c r="D12" i="8" s="1"/>
  <c r="B13" i="8"/>
  <c r="C13" i="8" s="1"/>
  <c r="D13" i="8" s="1"/>
  <c r="B14" i="8"/>
  <c r="C14" i="8" s="1"/>
  <c r="D14" i="8" s="1"/>
  <c r="B15" i="8"/>
  <c r="C15" i="8" s="1"/>
  <c r="D15" i="8" s="1"/>
  <c r="B7" i="8"/>
  <c r="I7" i="8" s="1"/>
  <c r="I4" i="6"/>
  <c r="E4" i="6"/>
  <c r="M2" i="4"/>
  <c r="I2" i="4"/>
  <c r="H4" i="4"/>
  <c r="H5" i="4"/>
  <c r="H6" i="4"/>
  <c r="H7" i="4"/>
  <c r="H8" i="4"/>
  <c r="H9" i="4"/>
  <c r="H10" i="4"/>
  <c r="H11" i="4"/>
  <c r="H3" i="4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/>
  <c r="D26" i="2"/>
  <c r="E26" i="2" s="1"/>
  <c r="H16" i="7" l="1"/>
  <c r="H17" i="7"/>
  <c r="H12" i="7"/>
  <c r="H20" i="7"/>
  <c r="H18" i="7"/>
  <c r="H14" i="7"/>
  <c r="H19" i="7"/>
  <c r="H15" i="7"/>
  <c r="D13" i="7"/>
  <c r="F13" i="7" s="1"/>
  <c r="D12" i="7"/>
  <c r="E12" i="7" s="1"/>
  <c r="D19" i="7"/>
  <c r="E19" i="7" s="1"/>
  <c r="D18" i="7"/>
  <c r="F18" i="7" s="1"/>
  <c r="D20" i="7"/>
  <c r="E20" i="7" s="1"/>
  <c r="D17" i="7"/>
  <c r="F17" i="7" s="1"/>
  <c r="D16" i="7"/>
  <c r="F16" i="7" s="1"/>
  <c r="D15" i="7"/>
  <c r="F15" i="7" s="1"/>
  <c r="E14" i="7"/>
  <c r="F14" i="7"/>
  <c r="E14" i="8"/>
  <c r="F14" i="8" s="1"/>
  <c r="C9" i="8"/>
  <c r="D9" i="8" s="1"/>
  <c r="C8" i="8"/>
  <c r="D8" i="8" s="1"/>
  <c r="E13" i="8"/>
  <c r="F13" i="8" s="1"/>
  <c r="I15" i="8"/>
  <c r="I14" i="8"/>
  <c r="I13" i="8"/>
  <c r="E15" i="8"/>
  <c r="F15" i="8" s="1"/>
  <c r="E12" i="8"/>
  <c r="I12" i="8"/>
  <c r="C7" i="8"/>
  <c r="D7" i="8" s="1"/>
  <c r="E10" i="8"/>
  <c r="I10" i="8"/>
  <c r="E9" i="8"/>
  <c r="E8" i="8"/>
  <c r="E11" i="8"/>
  <c r="I11" i="8"/>
  <c r="E7" i="8"/>
  <c r="I8" i="6"/>
  <c r="G9" i="6"/>
  <c r="H9" i="6" s="1"/>
  <c r="I9" i="6" s="1"/>
  <c r="G12" i="6"/>
  <c r="H12" i="6" s="1"/>
  <c r="I12" i="6" s="1"/>
  <c r="I13" i="6"/>
  <c r="G11" i="6"/>
  <c r="H11" i="6" s="1"/>
  <c r="I11" i="6" s="1"/>
  <c r="G10" i="6"/>
  <c r="H10" i="6" s="1"/>
  <c r="I10" i="6" s="1"/>
  <c r="G5" i="6"/>
  <c r="H5" i="6" s="1"/>
  <c r="I5" i="6" s="1"/>
  <c r="F6" i="4"/>
  <c r="G6" i="4" s="1"/>
  <c r="I6" i="4" s="1"/>
  <c r="K6" i="4" s="1"/>
  <c r="L6" i="4" s="1"/>
  <c r="M6" i="4" s="1"/>
  <c r="E5" i="4"/>
  <c r="G5" i="4" s="1"/>
  <c r="I5" i="4" s="1"/>
  <c r="K5" i="4" s="1"/>
  <c r="L5" i="4" s="1"/>
  <c r="M5" i="4" s="1"/>
  <c r="F4" i="4"/>
  <c r="G4" i="4" s="1"/>
  <c r="I4" i="4" s="1"/>
  <c r="K4" i="4" s="1"/>
  <c r="L4" i="4" s="1"/>
  <c r="M4" i="4" s="1"/>
  <c r="E11" i="4"/>
  <c r="G11" i="4" s="1"/>
  <c r="I11" i="4" s="1"/>
  <c r="K11" i="4" s="1"/>
  <c r="L11" i="4" s="1"/>
  <c r="E9" i="4"/>
  <c r="G9" i="4" s="1"/>
  <c r="I9" i="4" s="1"/>
  <c r="E8" i="4"/>
  <c r="G8" i="4" s="1"/>
  <c r="I8" i="4" s="1"/>
  <c r="F10" i="4"/>
  <c r="G10" i="4" s="1"/>
  <c r="I10" i="4" s="1"/>
  <c r="E7" i="4"/>
  <c r="G7" i="4" s="1"/>
  <c r="I7" i="4" s="1"/>
  <c r="F3" i="4"/>
  <c r="G3" i="4" s="1"/>
  <c r="I3" i="4" s="1"/>
  <c r="K3" i="4" s="1"/>
  <c r="L3" i="4" s="1"/>
  <c r="M3" i="4" s="1"/>
  <c r="I15" i="6" l="1"/>
  <c r="E15" i="7"/>
  <c r="G15" i="7" s="1"/>
  <c r="I15" i="7" s="1"/>
  <c r="K15" i="7" s="1"/>
  <c r="L15" i="7" s="1"/>
  <c r="M15" i="7" s="1"/>
  <c r="E17" i="7"/>
  <c r="G17" i="7" s="1"/>
  <c r="I17" i="7" s="1"/>
  <c r="K17" i="7" s="1"/>
  <c r="L17" i="7" s="1"/>
  <c r="M17" i="7" s="1"/>
  <c r="F20" i="7"/>
  <c r="G20" i="7" s="1"/>
  <c r="I20" i="7" s="1"/>
  <c r="K20" i="7" s="1"/>
  <c r="L20" i="7" s="1"/>
  <c r="M20" i="7" s="1"/>
  <c r="E16" i="7"/>
  <c r="G16" i="7" s="1"/>
  <c r="I16" i="7" s="1"/>
  <c r="K16" i="7" s="1"/>
  <c r="L16" i="7" s="1"/>
  <c r="M16" i="7" s="1"/>
  <c r="F19" i="7"/>
  <c r="G19" i="7" s="1"/>
  <c r="I19" i="7" s="1"/>
  <c r="K19" i="7" s="1"/>
  <c r="L19" i="7" s="1"/>
  <c r="M19" i="7" s="1"/>
  <c r="E18" i="7"/>
  <c r="G18" i="7" s="1"/>
  <c r="I18" i="7" s="1"/>
  <c r="K18" i="7" s="1"/>
  <c r="L18" i="7" s="1"/>
  <c r="M18" i="7" s="1"/>
  <c r="F12" i="7"/>
  <c r="G12" i="7" s="1"/>
  <c r="I12" i="7" s="1"/>
  <c r="K12" i="7" s="1"/>
  <c r="L12" i="7" s="1"/>
  <c r="M12" i="7" s="1"/>
  <c r="E13" i="7"/>
  <c r="G13" i="7" s="1"/>
  <c r="I13" i="7" s="1"/>
  <c r="K13" i="7" s="1"/>
  <c r="L13" i="7" s="1"/>
  <c r="M13" i="7" s="1"/>
  <c r="G14" i="7"/>
  <c r="I14" i="7" s="1"/>
  <c r="K14" i="7" s="1"/>
  <c r="L14" i="7" s="1"/>
  <c r="M14" i="7" s="1"/>
  <c r="G14" i="8"/>
  <c r="H14" i="8" s="1"/>
  <c r="J14" i="8" s="1"/>
  <c r="L14" i="8" s="1"/>
  <c r="M14" i="8" s="1"/>
  <c r="G15" i="8"/>
  <c r="H15" i="8" s="1"/>
  <c r="J15" i="8" s="1"/>
  <c r="L15" i="8" s="1"/>
  <c r="M15" i="8" s="1"/>
  <c r="N15" i="8" s="1"/>
  <c r="G13" i="8"/>
  <c r="H13" i="8" s="1"/>
  <c r="J13" i="8" s="1"/>
  <c r="L13" i="8" s="1"/>
  <c r="M13" i="8" s="1"/>
  <c r="N13" i="8" s="1"/>
  <c r="G9" i="8"/>
  <c r="F9" i="8"/>
  <c r="F7" i="8"/>
  <c r="G7" i="8"/>
  <c r="G10" i="8"/>
  <c r="F10" i="8"/>
  <c r="F12" i="8"/>
  <c r="G12" i="8"/>
  <c r="F8" i="8"/>
  <c r="G8" i="8"/>
  <c r="G11" i="8"/>
  <c r="F11" i="8"/>
  <c r="M11" i="4"/>
  <c r="K7" i="4"/>
  <c r="L7" i="4" s="1"/>
  <c r="M7" i="4" s="1"/>
  <c r="K10" i="4"/>
  <c r="L10" i="4" s="1"/>
  <c r="M10" i="4" s="1"/>
  <c r="K9" i="4"/>
  <c r="L9" i="4" s="1"/>
  <c r="M9" i="4" s="1"/>
  <c r="K8" i="4"/>
  <c r="L8" i="4" s="1"/>
  <c r="M8" i="4" s="1"/>
  <c r="M22" i="7" l="1"/>
  <c r="M13" i="4"/>
  <c r="H7" i="8"/>
  <c r="J7" i="8" s="1"/>
  <c r="L7" i="8" s="1"/>
  <c r="M7" i="8" s="1"/>
  <c r="N7" i="8" s="1"/>
  <c r="H12" i="8"/>
  <c r="J12" i="8" s="1"/>
  <c r="L12" i="8" s="1"/>
  <c r="M12" i="8" s="1"/>
  <c r="H9" i="8"/>
  <c r="J9" i="8" s="1"/>
  <c r="L9" i="8" s="1"/>
  <c r="M9" i="8" s="1"/>
  <c r="N9" i="8" s="1"/>
  <c r="N14" i="8"/>
  <c r="H10" i="8"/>
  <c r="J10" i="8" s="1"/>
  <c r="H11" i="8"/>
  <c r="J11" i="8" s="1"/>
  <c r="H8" i="8"/>
  <c r="J8" i="8" s="1"/>
  <c r="N12" i="8" l="1"/>
  <c r="L8" i="8"/>
  <c r="M8" i="8" s="1"/>
  <c r="N8" i="8" s="1"/>
  <c r="L11" i="8"/>
  <c r="M11" i="8" s="1"/>
  <c r="N11" i="8" s="1"/>
  <c r="L10" i="8"/>
  <c r="M10" i="8" s="1"/>
  <c r="N10" i="8" s="1"/>
  <c r="D17" i="2"/>
  <c r="E17" i="2" s="1"/>
  <c r="K10" i="2"/>
  <c r="K11" i="2"/>
  <c r="K4" i="2"/>
  <c r="J5" i="2"/>
  <c r="J6" i="2"/>
  <c r="J7" i="2"/>
  <c r="J8" i="2"/>
  <c r="J9" i="2"/>
  <c r="J10" i="2"/>
  <c r="J11" i="2"/>
  <c r="J12" i="2"/>
  <c r="J4" i="2"/>
  <c r="I5" i="2"/>
  <c r="K5" i="2" s="1"/>
  <c r="I6" i="2"/>
  <c r="K6" i="2" s="1"/>
  <c r="I7" i="2"/>
  <c r="K7" i="2" s="1"/>
  <c r="I8" i="2"/>
  <c r="K8" i="2" s="1"/>
  <c r="I9" i="2"/>
  <c r="K9" i="2" s="1"/>
  <c r="I10" i="2"/>
  <c r="I11" i="2"/>
  <c r="I12" i="2"/>
  <c r="I4" i="2"/>
  <c r="H5" i="2"/>
  <c r="H6" i="2"/>
  <c r="H7" i="2"/>
  <c r="H8" i="2"/>
  <c r="H9" i="2"/>
  <c r="H10" i="2"/>
  <c r="H11" i="2"/>
  <c r="H12" i="2"/>
  <c r="H4" i="2"/>
  <c r="G5" i="2"/>
  <c r="G6" i="2"/>
  <c r="G7" i="2"/>
  <c r="G8" i="2"/>
  <c r="G9" i="2"/>
  <c r="G10" i="2"/>
  <c r="G11" i="2"/>
  <c r="G4" i="2"/>
  <c r="E8" i="2"/>
  <c r="E9" i="2"/>
  <c r="E10" i="2"/>
  <c r="E11" i="2"/>
  <c r="E7" i="2"/>
  <c r="D7" i="2"/>
  <c r="D8" i="2"/>
  <c r="D9" i="2"/>
  <c r="D10" i="2"/>
  <c r="D11" i="2"/>
  <c r="D12" i="2"/>
  <c r="G12" i="2" s="1"/>
  <c r="K12" i="2" s="1"/>
  <c r="D4" i="2"/>
  <c r="E2" i="2"/>
  <c r="D2" i="2"/>
  <c r="D6" i="2" s="1"/>
  <c r="C6" i="2"/>
  <c r="F6" i="2" s="1"/>
  <c r="C7" i="2"/>
  <c r="C8" i="2"/>
  <c r="C9" i="2"/>
  <c r="C10" i="2"/>
  <c r="C11" i="2"/>
  <c r="C12" i="2"/>
  <c r="C5" i="2"/>
  <c r="D5" i="2" s="1"/>
  <c r="C4" i="2"/>
  <c r="B10" i="1"/>
  <c r="B9" i="1"/>
  <c r="N17" i="8" l="1"/>
  <c r="G18" i="2"/>
  <c r="H18" i="2" s="1"/>
  <c r="I18" i="2" s="1"/>
  <c r="J18" i="2" s="1"/>
  <c r="G26" i="2"/>
  <c r="H26" i="2" s="1"/>
  <c r="I26" i="2" s="1"/>
  <c r="J26" i="2" s="1"/>
  <c r="G24" i="2"/>
  <c r="H24" i="2" s="1"/>
  <c r="I24" i="2" s="1"/>
  <c r="J24" i="2" s="1"/>
  <c r="G21" i="2"/>
  <c r="H21" i="2" s="1"/>
  <c r="I21" i="2" s="1"/>
  <c r="J21" i="2" s="1"/>
  <c r="G23" i="2"/>
  <c r="H23" i="2" s="1"/>
  <c r="I23" i="2" s="1"/>
  <c r="J23" i="2" s="1"/>
  <c r="G20" i="2"/>
  <c r="H20" i="2" s="1"/>
  <c r="I20" i="2" s="1"/>
  <c r="J20" i="2" s="1"/>
  <c r="G19" i="2"/>
  <c r="H19" i="2" s="1"/>
  <c r="I19" i="2" s="1"/>
  <c r="J19" i="2" s="1"/>
  <c r="G25" i="2"/>
  <c r="H25" i="2" s="1"/>
  <c r="I25" i="2" s="1"/>
  <c r="J25" i="2" s="1"/>
  <c r="G22" i="2"/>
  <c r="H22" i="2" s="1"/>
  <c r="I22" i="2" s="1"/>
  <c r="J22" i="2" s="1"/>
  <c r="J17" i="2"/>
  <c r="J28" i="2" l="1"/>
</calcChain>
</file>

<file path=xl/sharedStrings.xml><?xml version="1.0" encoding="utf-8"?>
<sst xmlns="http://schemas.openxmlformats.org/spreadsheetml/2006/main" count="136" uniqueCount="67">
  <si>
    <t>Unit Cost</t>
  </si>
  <si>
    <t>Cost of Machine</t>
  </si>
  <si>
    <t>MACRS period</t>
  </si>
  <si>
    <t>Salvage Value</t>
  </si>
  <si>
    <t>Manufacturing Speed</t>
  </si>
  <si>
    <t>Manufacturing Speed(units/hour)</t>
  </si>
  <si>
    <t>No. of working days</t>
  </si>
  <si>
    <t>Labor Cost /hour</t>
  </si>
  <si>
    <t>Overtime Labor Cost /hour</t>
  </si>
  <si>
    <t>Regular Operating hours per year</t>
  </si>
  <si>
    <t>Max OT working hours per year</t>
  </si>
  <si>
    <t>Corporate ATMARR</t>
  </si>
  <si>
    <t>Tax Rate</t>
  </si>
  <si>
    <t>Maintenance Cost</t>
  </si>
  <si>
    <t>12% of raw material</t>
  </si>
  <si>
    <t>Overhead Costs</t>
  </si>
  <si>
    <t xml:space="preserve">2% of raw matrials </t>
  </si>
  <si>
    <t>Planning horizon</t>
  </si>
  <si>
    <t>Reqd. Production Volume</t>
  </si>
  <si>
    <t>Year</t>
  </si>
  <si>
    <t>Volume</t>
  </si>
  <si>
    <t>Reqd IRR</t>
  </si>
  <si>
    <t>Volume Reqd.</t>
  </si>
  <si>
    <t>No. of hours required</t>
  </si>
  <si>
    <t>Max Regular Operating hours per year</t>
  </si>
  <si>
    <t>Regular Labor Cost /hour</t>
  </si>
  <si>
    <t>Normal Labor Cost</t>
  </si>
  <si>
    <t>OT Labor Cost</t>
  </si>
  <si>
    <t>Total Labor Cost</t>
  </si>
  <si>
    <t>Additional labor cost</t>
  </si>
  <si>
    <t>Raw Material Costs</t>
  </si>
  <si>
    <t>Raw Material Costs /Unit</t>
  </si>
  <si>
    <t>Maintenance cost(% of raw material cost)</t>
  </si>
  <si>
    <t>Maintenance cost</t>
  </si>
  <si>
    <t>Overhead cost</t>
  </si>
  <si>
    <t>Total Cost</t>
  </si>
  <si>
    <t>ATCF</t>
  </si>
  <si>
    <t>Revenue</t>
  </si>
  <si>
    <t>Selling Price (Per Unit)</t>
  </si>
  <si>
    <t>BTCF</t>
  </si>
  <si>
    <t>MACRS 7 Year</t>
  </si>
  <si>
    <t>Depreciation</t>
  </si>
  <si>
    <t>Taxable Income</t>
  </si>
  <si>
    <t>Tax Payable @ 35%</t>
  </si>
  <si>
    <t>IRR</t>
  </si>
  <si>
    <t>ATMARR</t>
  </si>
  <si>
    <t>ATNPV</t>
  </si>
  <si>
    <t>Given ATMARR</t>
  </si>
  <si>
    <t>Given ATNPV</t>
  </si>
  <si>
    <t>Raw Material Cost</t>
  </si>
  <si>
    <t>Raw Material Cost/Unit</t>
  </si>
  <si>
    <t>Operating Costs</t>
  </si>
  <si>
    <t>Selling Price</t>
  </si>
  <si>
    <t>Tax @ 35%</t>
  </si>
  <si>
    <t>Question 1 has values for Raw material cost $8</t>
  </si>
  <si>
    <t>Selling Price/Unit</t>
  </si>
  <si>
    <t>Slope</t>
  </si>
  <si>
    <t xml:space="preserve">Annual Production Required </t>
  </si>
  <si>
    <t>Assume</t>
  </si>
  <si>
    <t>Number of hours required</t>
  </si>
  <si>
    <t>Manufacturing Speed (Units/hour)</t>
  </si>
  <si>
    <t>Normal labor cost/ hour</t>
  </si>
  <si>
    <t>Maintenance cost @ 12% RM</t>
  </si>
  <si>
    <t>Overhead Costs @ 2@ RM</t>
  </si>
  <si>
    <t>Raw Materials Cost</t>
  </si>
  <si>
    <t>Raw Material Cost/Unit (0%)</t>
  </si>
  <si>
    <t>Selling Price/Unit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</si>
</sst>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0_);[Red]\(&quot;$&quot;#,##0.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2" fontId="0" fillId="0" borderId="0" xfId="0" applyNumberFormat="1"/>
    <xf numFmtId="8" fontId="0" fillId="0" borderId="0" xfId="0" applyNumberFormat="1"/>
    <xf numFmtId="0" fontId="0" fillId="0" borderId="0" xfId="0" applyNumberFormat="1"/>
    <xf numFmtId="44" fontId="0" fillId="0" borderId="0" xfId="1" applyFont="1"/>
    <xf numFmtId="10" fontId="0" fillId="0" borderId="0" xfId="0" applyNumberFormat="1"/>
    <xf numFmtId="44" fontId="0" fillId="0" borderId="0" xfId="0" applyNumberFormat="1"/>
    <xf numFmtId="6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ATNPV vs ATMARR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2'!$H$1</c:f>
              <c:strCache>
                <c:ptCount val="1"/>
                <c:pt idx="0">
                  <c:v>ATNPV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2'!$G$2:$G$26</c:f>
              <c:numCache>
                <c:formatCode>0%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xVal>
          <c:yVal>
            <c:numRef>
              <c:f>'Question 2'!$H$2:$H$26</c:f>
              <c:numCache>
                <c:formatCode>"$"#,##0.00_);[Red]\("$"#,##0.00\)</c:formatCode>
                <c:ptCount val="25"/>
                <c:pt idx="0">
                  <c:v>2041048.613576516</c:v>
                </c:pt>
                <c:pt idx="1">
                  <c:v>1864199.677316301</c:v>
                </c:pt>
                <c:pt idx="2">
                  <c:v>1699378.8986824476</c:v>
                </c:pt>
                <c:pt idx="3">
                  <c:v>1545605.1828805581</c:v>
                </c:pt>
                <c:pt idx="4">
                  <c:v>1401988.8695757817</c:v>
                </c:pt>
                <c:pt idx="5">
                  <c:v>1267722.2481695716</c:v>
                </c:pt>
                <c:pt idx="6">
                  <c:v>1142071.1500186538</c:v>
                </c:pt>
                <c:pt idx="7">
                  <c:v>1024367.4853150439</c:v>
                </c:pt>
                <c:pt idx="8">
                  <c:v>914002.60976807866</c:v>
                </c:pt>
                <c:pt idx="9">
                  <c:v>810421.42120823544</c:v>
                </c:pt>
                <c:pt idx="10">
                  <c:v>713117.09913074831</c:v>
                </c:pt>
                <c:pt idx="11">
                  <c:v>621626.41132080415</c:v>
                </c:pt>
                <c:pt idx="12">
                  <c:v>535525.52130998787</c:v>
                </c:pt>
                <c:pt idx="13">
                  <c:v>454426.2387245174</c:v>
                </c:pt>
                <c:pt idx="14">
                  <c:v>377972.66178520932</c:v>
                </c:pt>
                <c:pt idx="15">
                  <c:v>305838.1674646528</c:v>
                </c:pt>
                <c:pt idx="16">
                  <c:v>237722.71023250371</c:v>
                </c:pt>
                <c:pt idx="17">
                  <c:v>173350.39503976097</c:v>
                </c:pt>
                <c:pt idx="18">
                  <c:v>112467.29430407216</c:v>
                </c:pt>
                <c:pt idx="19">
                  <c:v>54839.4822443421</c:v>
                </c:pt>
                <c:pt idx="20">
                  <c:v>251.26304497919045</c:v>
                </c:pt>
                <c:pt idx="21">
                  <c:v>-51496.427930840058</c:v>
                </c:pt>
                <c:pt idx="22">
                  <c:v>-100587.46826113388</c:v>
                </c:pt>
                <c:pt idx="23">
                  <c:v>-147191.85419790423</c:v>
                </c:pt>
                <c:pt idx="24">
                  <c:v>-191466.88244668092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7-41A8-A104-96FE4FAF9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70976"/>
        <c:axId val="1564525872"/>
      </c:scatterChart>
      <c:valAx>
        <c:axId val="17513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25872"/>
        <c:crosses val="autoZero"/>
        <c:crossBetween val="midCat"/>
      </c:valAx>
      <c:valAx>
        <c:axId val="1564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ATNPV vs Raw Material Cost/Unit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3_a'!$D$24:$D$40</c:f>
              <c:numCache>
                <c:formatCode>_("$"* #,##0.00_);_("$"* \(#,##0.00\);_("$"* "-"??_);_(@_)</c:formatCode>
                <c:ptCount val="1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</c:numCache>
            </c:numRef>
          </c:xVal>
          <c:yVal>
            <c:numRef>
              <c:f>'Question 3_a'!$E$24:$E$40</c:f>
              <c:numCache>
                <c:formatCode>_("$"* #,##0.00_);_("$"* \(#,##0.00\);_("$"* "-"??_);_(@_)</c:formatCode>
                <c:ptCount val="17"/>
                <c:pt idx="0" formatCode="&quot;$&quot;#,##0.00_);[Red]\(&quot;$&quot;#,##0.00\)">
                  <c:v>7445816.8517800644</c:v>
                </c:pt>
                <c:pt idx="1">
                  <c:v>6579902.0542393662</c:v>
                </c:pt>
                <c:pt idx="2">
                  <c:v>5713987.2566986717</c:v>
                </c:pt>
                <c:pt idx="3">
                  <c:v>4848072.4591579745</c:v>
                </c:pt>
                <c:pt idx="4">
                  <c:v>3982157.6616172772</c:v>
                </c:pt>
                <c:pt idx="5">
                  <c:v>3116242.8640765827</c:v>
                </c:pt>
                <c:pt idx="6">
                  <c:v>2250328.0665358859</c:v>
                </c:pt>
                <c:pt idx="7">
                  <c:v>1384413.26899519</c:v>
                </c:pt>
                <c:pt idx="8">
                  <c:v>518498.4714544937</c:v>
                </c:pt>
                <c:pt idx="9">
                  <c:v>-347416.32608620217</c:v>
                </c:pt>
                <c:pt idx="10">
                  <c:v>-1213331.1236268985</c:v>
                </c:pt>
                <c:pt idx="11">
                  <c:v>-2079245.9211675946</c:v>
                </c:pt>
                <c:pt idx="12">
                  <c:v>-2945160.7187082907</c:v>
                </c:pt>
                <c:pt idx="13">
                  <c:v>-3811075.5162489871</c:v>
                </c:pt>
                <c:pt idx="14">
                  <c:v>-4676990.3137896843</c:v>
                </c:pt>
                <c:pt idx="15">
                  <c:v>-5542905.1113303807</c:v>
                </c:pt>
                <c:pt idx="16">
                  <c:v>-6408819.908871077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7C6-4871-909E-0C5F0AEC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01088"/>
        <c:axId val="1907068592"/>
      </c:scatterChart>
      <c:valAx>
        <c:axId val="18201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68592"/>
        <c:crosses val="autoZero"/>
        <c:crossBetween val="midCat"/>
      </c:valAx>
      <c:valAx>
        <c:axId val="1907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ATNPV vs Selling Price/Unit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3_b'!$C$16</c:f>
              <c:strCache>
                <c:ptCount val="1"/>
                <c:pt idx="0">
                  <c:v>ATNPV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3_b'!$B$17:$B$33</c:f>
              <c:numCache>
                <c:formatCode>_("$"* #,##0.00_);_("$"* \(#,##0.00\);_("$"* "-"??_);_(@_)</c:formatCode>
                <c:ptCount val="1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</c:numCache>
            </c:numRef>
          </c:xVal>
          <c:yVal>
            <c:numRef>
              <c:f>'Question 3_b'!$C$17:$C$33</c:f>
              <c:numCache>
                <c:formatCode>_("$"* #,##0.00_);_("$"* \(#,##0.00\);_("$"* "-"??_);_(@_)</c:formatCode>
                <c:ptCount val="17"/>
                <c:pt idx="0">
                  <c:v>-9355968.5180446766</c:v>
                </c:pt>
                <c:pt idx="1">
                  <c:v>-8596394.1342370436</c:v>
                </c:pt>
                <c:pt idx="2">
                  <c:v>-7836819.750429417</c:v>
                </c:pt>
                <c:pt idx="3">
                  <c:v>-7077245.3666217877</c:v>
                </c:pt>
                <c:pt idx="4">
                  <c:v>-6317670.9828141611</c:v>
                </c:pt>
                <c:pt idx="5">
                  <c:v>-5558096.5990065327</c:v>
                </c:pt>
                <c:pt idx="6">
                  <c:v>-4798522.2151989033</c:v>
                </c:pt>
                <c:pt idx="7">
                  <c:v>-4038947.8313912759</c:v>
                </c:pt>
                <c:pt idx="8">
                  <c:v>-3279373.4475836474</c:v>
                </c:pt>
                <c:pt idx="9">
                  <c:v>-2519799.063776019</c:v>
                </c:pt>
                <c:pt idx="10">
                  <c:v>-1760224.6799683911</c:v>
                </c:pt>
                <c:pt idx="11">
                  <c:v>-1000650.2961607627</c:v>
                </c:pt>
                <c:pt idx="12">
                  <c:v>-241075.91235313448</c:v>
                </c:pt>
                <c:pt idx="13">
                  <c:v>518498.4714544937</c:v>
                </c:pt>
                <c:pt idx="14">
                  <c:v>1278072.8552621221</c:v>
                </c:pt>
                <c:pt idx="15">
                  <c:v>2037647.2390697505</c:v>
                </c:pt>
                <c:pt idx="16">
                  <c:v>2797221.6228773789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C-4638-B36F-B23004D7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30880"/>
        <c:axId val="1809928784"/>
      </c:scatterChart>
      <c:valAx>
        <c:axId val="19073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28784"/>
        <c:crosses val="autoZero"/>
        <c:crossBetween val="midCat"/>
      </c:valAx>
      <c:valAx>
        <c:axId val="18099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9</xdr:row>
      <xdr:rowOff>166687</xdr:rowOff>
    </xdr:from>
    <xdr:to>
      <xdr:col>16</xdr:col>
      <xdr:colOff>447675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A6B69-D178-4FBC-8CAB-0FD1AB2C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16</xdr:row>
      <xdr:rowOff>166686</xdr:rowOff>
    </xdr:from>
    <xdr:to>
      <xdr:col>12</xdr:col>
      <xdr:colOff>1019174</xdr:colOff>
      <xdr:row>31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BCC0ED-822A-4154-B51C-784DA823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790575</xdr:colOff>
      <xdr:row>14</xdr:row>
      <xdr:rowOff>166686</xdr:rowOff>
    </xdr:from>
    <xdr:to>
      <xdr:col>16</xdr:col>
      <xdr:colOff>247650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EB8D2-3EA8-4756-9501-263C4C04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9D45-6ADB-4264-AB6E-E338FFFB5BDC}">
  <dimension ref="A1:H10"/>
  <sheetViews>
    <sheetView workbookViewId="0">
      <selection activeCell="A6" sqref="A6:B7"/>
    </sheetView>
  </sheetViews>
  <sheetFormatPr defaultRowHeight="15" x14ac:dyDescent="0.25"/>
  <cols>
    <col min="1" max="1" width="14.7109375" customWidth="1"/>
    <col min="2" max="2" width="10.85546875" bestFit="1" customWidth="1"/>
    <col min="3" max="3" width="13.42578125" customWidth="1"/>
    <col min="6" max="6" width="11.42578125" customWidth="1"/>
  </cols>
  <sheetData>
    <row r="1" spans="1:8" ht="60" x14ac:dyDescent="0.25">
      <c r="A1" s="3" t="s">
        <v>0</v>
      </c>
      <c r="B1" s="4">
        <v>8</v>
      </c>
      <c r="C1" s="2" t="s">
        <v>11</v>
      </c>
      <c r="D1" s="7">
        <v>0.12</v>
      </c>
      <c r="F1" s="2" t="s">
        <v>18</v>
      </c>
      <c r="G1" t="s">
        <v>19</v>
      </c>
      <c r="H1" t="s">
        <v>20</v>
      </c>
    </row>
    <row r="2" spans="1:8" ht="30" x14ac:dyDescent="0.25">
      <c r="A2" s="2" t="s">
        <v>1</v>
      </c>
      <c r="B2" s="4">
        <v>1500000</v>
      </c>
      <c r="C2" t="s">
        <v>12</v>
      </c>
      <c r="D2" s="7">
        <v>0.35</v>
      </c>
      <c r="G2">
        <v>1</v>
      </c>
      <c r="H2">
        <v>195000</v>
      </c>
    </row>
    <row r="3" spans="1:8" ht="30" x14ac:dyDescent="0.25">
      <c r="A3" s="2" t="s">
        <v>2</v>
      </c>
      <c r="B3">
        <v>7</v>
      </c>
      <c r="C3" s="2" t="s">
        <v>13</v>
      </c>
      <c r="D3" t="s">
        <v>14</v>
      </c>
      <c r="G3">
        <v>2</v>
      </c>
      <c r="H3">
        <v>275000</v>
      </c>
    </row>
    <row r="4" spans="1:8" ht="30" x14ac:dyDescent="0.25">
      <c r="A4" s="2" t="s">
        <v>3</v>
      </c>
      <c r="B4" s="4">
        <v>0</v>
      </c>
      <c r="C4" s="2" t="s">
        <v>15</v>
      </c>
      <c r="D4" t="s">
        <v>16</v>
      </c>
      <c r="G4">
        <v>3</v>
      </c>
      <c r="H4">
        <v>385000</v>
      </c>
    </row>
    <row r="5" spans="1:8" ht="45" x14ac:dyDescent="0.25">
      <c r="A5" s="2" t="s">
        <v>5</v>
      </c>
      <c r="B5" s="5">
        <v>175</v>
      </c>
      <c r="C5" s="2" t="s">
        <v>17</v>
      </c>
      <c r="D5">
        <v>9</v>
      </c>
      <c r="G5">
        <v>4</v>
      </c>
      <c r="H5">
        <v>550000</v>
      </c>
    </row>
    <row r="6" spans="1:8" ht="30" x14ac:dyDescent="0.25">
      <c r="A6" s="2" t="s">
        <v>7</v>
      </c>
      <c r="B6" s="4">
        <v>50</v>
      </c>
      <c r="G6">
        <v>5</v>
      </c>
      <c r="H6">
        <v>625000</v>
      </c>
    </row>
    <row r="7" spans="1:8" ht="45" x14ac:dyDescent="0.25">
      <c r="A7" s="6" t="s">
        <v>8</v>
      </c>
      <c r="B7" s="4">
        <v>65</v>
      </c>
      <c r="G7">
        <v>6</v>
      </c>
      <c r="H7">
        <v>695000</v>
      </c>
    </row>
    <row r="8" spans="1:8" ht="30" x14ac:dyDescent="0.25">
      <c r="A8" s="2" t="s">
        <v>6</v>
      </c>
      <c r="B8">
        <v>250</v>
      </c>
      <c r="G8">
        <v>7</v>
      </c>
      <c r="H8">
        <v>630000</v>
      </c>
    </row>
    <row r="9" spans="1:8" ht="45" x14ac:dyDescent="0.25">
      <c r="A9" s="2" t="s">
        <v>9</v>
      </c>
      <c r="B9">
        <f>250*8</f>
        <v>2000</v>
      </c>
      <c r="G9">
        <v>8</v>
      </c>
      <c r="H9">
        <v>550000</v>
      </c>
    </row>
    <row r="10" spans="1:8" ht="45" x14ac:dyDescent="0.25">
      <c r="A10" s="2" t="s">
        <v>10</v>
      </c>
      <c r="B10">
        <f>50*8</f>
        <v>400</v>
      </c>
      <c r="G10">
        <v>9</v>
      </c>
      <c r="H10">
        <v>295000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755F-CA4E-46A2-8936-F4E739CDAD11}">
  <dimension ref="A1:K28"/>
  <sheetViews>
    <sheetView workbookViewId="0">
      <selection activeCell="J18" sqref="J18"/>
    </sheetView>
  </sheetViews>
  <sheetFormatPr defaultRowHeight="15" x14ac:dyDescent="0.25"/>
  <cols>
    <col min="1" max="1" width="13.85546875" customWidth="1"/>
    <col min="3" max="3" width="15" customWidth="1"/>
    <col min="4" max="5" width="14.42578125" customWidth="1"/>
    <col min="6" max="6" width="10.85546875" bestFit="1" customWidth="1"/>
    <col min="7" max="7" width="12.42578125" customWidth="1"/>
    <col min="8" max="8" width="10.85546875" bestFit="1" customWidth="1"/>
    <col min="9" max="9" width="17.140625" customWidth="1"/>
    <col min="10" max="10" width="13.28515625" customWidth="1"/>
    <col min="11" max="11" width="13.5703125" bestFit="1" customWidth="1"/>
  </cols>
  <sheetData>
    <row r="1" spans="1:11" ht="45" x14ac:dyDescent="0.25">
      <c r="A1" t="s">
        <v>21</v>
      </c>
      <c r="B1" s="7">
        <v>0.2</v>
      </c>
      <c r="D1" s="2" t="s">
        <v>24</v>
      </c>
      <c r="E1" s="2" t="s">
        <v>10</v>
      </c>
      <c r="F1" s="2" t="s">
        <v>25</v>
      </c>
      <c r="G1" s="6" t="s">
        <v>8</v>
      </c>
      <c r="H1" s="2" t="s">
        <v>31</v>
      </c>
      <c r="I1" s="2" t="s">
        <v>32</v>
      </c>
      <c r="J1" s="2" t="s">
        <v>34</v>
      </c>
    </row>
    <row r="2" spans="1:11" ht="30" x14ac:dyDescent="0.25">
      <c r="A2" s="2" t="s">
        <v>4</v>
      </c>
      <c r="B2">
        <v>175</v>
      </c>
      <c r="D2">
        <f>250*8</f>
        <v>2000</v>
      </c>
      <c r="E2">
        <f>50*8</f>
        <v>400</v>
      </c>
      <c r="F2" s="4">
        <v>50</v>
      </c>
      <c r="G2" s="4">
        <v>65</v>
      </c>
      <c r="H2" s="4">
        <v>8</v>
      </c>
      <c r="I2" s="7">
        <v>0.12</v>
      </c>
      <c r="J2" s="7">
        <v>0.02</v>
      </c>
    </row>
    <row r="3" spans="1:11" ht="45" x14ac:dyDescent="0.25">
      <c r="A3" t="s">
        <v>19</v>
      </c>
      <c r="B3" s="2" t="s">
        <v>22</v>
      </c>
      <c r="C3" s="2" t="s">
        <v>23</v>
      </c>
      <c r="D3" s="6" t="s">
        <v>26</v>
      </c>
      <c r="E3" s="6" t="s">
        <v>29</v>
      </c>
      <c r="F3" s="2" t="s">
        <v>27</v>
      </c>
      <c r="G3" s="2" t="s">
        <v>28</v>
      </c>
      <c r="H3" s="2" t="s">
        <v>30</v>
      </c>
      <c r="I3" s="2" t="s">
        <v>33</v>
      </c>
      <c r="J3" s="2" t="s">
        <v>34</v>
      </c>
      <c r="K3" s="2" t="s">
        <v>35</v>
      </c>
    </row>
    <row r="4" spans="1:11" x14ac:dyDescent="0.25">
      <c r="A4">
        <v>1</v>
      </c>
      <c r="B4">
        <v>195000</v>
      </c>
      <c r="C4" s="8">
        <f>B4/$B$2</f>
        <v>1114.2857142857142</v>
      </c>
      <c r="D4" s="9">
        <f>C4*F2</f>
        <v>55714.28571428571</v>
      </c>
      <c r="E4" s="9">
        <v>0</v>
      </c>
      <c r="G4" s="9">
        <f>D4+F4+E4</f>
        <v>55714.28571428571</v>
      </c>
      <c r="H4" s="4">
        <f>B4*$H$2</f>
        <v>1560000</v>
      </c>
      <c r="I4">
        <f>H4*$I$2</f>
        <v>187200</v>
      </c>
      <c r="J4" s="10">
        <f>H4*$J$2</f>
        <v>31200</v>
      </c>
      <c r="K4" s="9">
        <f>G4+H4+I4+J4</f>
        <v>1834114.2857142857</v>
      </c>
    </row>
    <row r="5" spans="1:11" x14ac:dyDescent="0.25">
      <c r="A5">
        <v>2</v>
      </c>
      <c r="B5">
        <v>275000</v>
      </c>
      <c r="C5" s="8">
        <f>B5/$B$2</f>
        <v>1571.4285714285713</v>
      </c>
      <c r="D5" s="9">
        <f>C5*F2</f>
        <v>78571.428571428565</v>
      </c>
      <c r="E5" s="9">
        <v>0</v>
      </c>
      <c r="G5" s="9">
        <f t="shared" ref="G5:G12" si="0">D5+F5+E5</f>
        <v>78571.428571428565</v>
      </c>
      <c r="H5" s="4">
        <f t="shared" ref="H5:H12" si="1">B5*$H$2</f>
        <v>2200000</v>
      </c>
      <c r="I5">
        <f t="shared" ref="I5:I12" si="2">H5*$I$2</f>
        <v>264000</v>
      </c>
      <c r="J5" s="10">
        <f t="shared" ref="J5:J12" si="3">H5*$J$2</f>
        <v>44000</v>
      </c>
      <c r="K5" s="9">
        <f t="shared" ref="K5:K12" si="4">G5+H5+I5+J5</f>
        <v>2586571.4285714286</v>
      </c>
    </row>
    <row r="6" spans="1:11" x14ac:dyDescent="0.25">
      <c r="A6">
        <v>3</v>
      </c>
      <c r="B6">
        <v>385000</v>
      </c>
      <c r="C6" s="8">
        <f t="shared" ref="C6:C12" si="5">B6/$B$2</f>
        <v>2200</v>
      </c>
      <c r="D6" s="4">
        <f>$D$2*$F$2</f>
        <v>100000</v>
      </c>
      <c r="E6" s="4">
        <v>0</v>
      </c>
      <c r="F6" s="9">
        <f>(C6-$D$2)*G2</f>
        <v>13000</v>
      </c>
      <c r="G6" s="9">
        <f t="shared" si="0"/>
        <v>113000</v>
      </c>
      <c r="H6" s="4">
        <f t="shared" si="1"/>
        <v>3080000</v>
      </c>
      <c r="I6">
        <f t="shared" si="2"/>
        <v>369600</v>
      </c>
      <c r="J6" s="10">
        <f t="shared" si="3"/>
        <v>61600</v>
      </c>
      <c r="K6" s="9">
        <f t="shared" si="4"/>
        <v>3624200</v>
      </c>
    </row>
    <row r="7" spans="1:11" x14ac:dyDescent="0.25">
      <c r="A7">
        <v>4</v>
      </c>
      <c r="B7">
        <v>550000</v>
      </c>
      <c r="C7" s="8">
        <f t="shared" si="5"/>
        <v>3142.8571428571427</v>
      </c>
      <c r="D7" s="4">
        <f t="shared" ref="D7:D11" si="6">$D$2*$F$2</f>
        <v>100000</v>
      </c>
      <c r="E7" s="4">
        <f>(C7-$D$2)*$F$2</f>
        <v>57142.85714285713</v>
      </c>
      <c r="G7" s="9">
        <f t="shared" si="0"/>
        <v>157142.85714285713</v>
      </c>
      <c r="H7" s="4">
        <f t="shared" si="1"/>
        <v>4400000</v>
      </c>
      <c r="I7">
        <f t="shared" si="2"/>
        <v>528000</v>
      </c>
      <c r="J7" s="10">
        <f t="shared" si="3"/>
        <v>88000</v>
      </c>
      <c r="K7" s="9">
        <f t="shared" si="4"/>
        <v>5173142.8571428573</v>
      </c>
    </row>
    <row r="8" spans="1:11" x14ac:dyDescent="0.25">
      <c r="A8">
        <v>5</v>
      </c>
      <c r="B8">
        <v>625000</v>
      </c>
      <c r="C8" s="8">
        <f t="shared" si="5"/>
        <v>3571.4285714285716</v>
      </c>
      <c r="D8" s="4">
        <f t="shared" si="6"/>
        <v>100000</v>
      </c>
      <c r="E8" s="4">
        <f t="shared" ref="E8:E11" si="7">(C8-$D$2)*$F$2</f>
        <v>78571.42857142858</v>
      </c>
      <c r="G8" s="9">
        <f t="shared" si="0"/>
        <v>178571.42857142858</v>
      </c>
      <c r="H8" s="4">
        <f t="shared" si="1"/>
        <v>5000000</v>
      </c>
      <c r="I8">
        <f t="shared" si="2"/>
        <v>600000</v>
      </c>
      <c r="J8" s="10">
        <f t="shared" si="3"/>
        <v>100000</v>
      </c>
      <c r="K8" s="9">
        <f t="shared" si="4"/>
        <v>5878571.4285714282</v>
      </c>
    </row>
    <row r="9" spans="1:11" x14ac:dyDescent="0.25">
      <c r="A9">
        <v>6</v>
      </c>
      <c r="B9">
        <v>695000</v>
      </c>
      <c r="C9" s="8">
        <f t="shared" si="5"/>
        <v>3971.4285714285716</v>
      </c>
      <c r="D9" s="4">
        <f t="shared" si="6"/>
        <v>100000</v>
      </c>
      <c r="E9" s="4">
        <f t="shared" si="7"/>
        <v>98571.42857142858</v>
      </c>
      <c r="G9" s="9">
        <f t="shared" si="0"/>
        <v>198571.42857142858</v>
      </c>
      <c r="H9" s="4">
        <f t="shared" si="1"/>
        <v>5560000</v>
      </c>
      <c r="I9">
        <f t="shared" si="2"/>
        <v>667200</v>
      </c>
      <c r="J9" s="10">
        <f t="shared" si="3"/>
        <v>111200</v>
      </c>
      <c r="K9" s="9">
        <f t="shared" si="4"/>
        <v>6536971.4285714282</v>
      </c>
    </row>
    <row r="10" spans="1:11" x14ac:dyDescent="0.25">
      <c r="A10">
        <v>7</v>
      </c>
      <c r="B10">
        <v>630000</v>
      </c>
      <c r="C10" s="8">
        <f t="shared" si="5"/>
        <v>3600</v>
      </c>
      <c r="D10" s="4">
        <f t="shared" si="6"/>
        <v>100000</v>
      </c>
      <c r="E10" s="4">
        <f t="shared" si="7"/>
        <v>80000</v>
      </c>
      <c r="G10" s="9">
        <f t="shared" si="0"/>
        <v>180000</v>
      </c>
      <c r="H10" s="4">
        <f t="shared" si="1"/>
        <v>5040000</v>
      </c>
      <c r="I10">
        <f t="shared" si="2"/>
        <v>604800</v>
      </c>
      <c r="J10" s="10">
        <f t="shared" si="3"/>
        <v>100800</v>
      </c>
      <c r="K10" s="9">
        <f t="shared" si="4"/>
        <v>5925600</v>
      </c>
    </row>
    <row r="11" spans="1:11" x14ac:dyDescent="0.25">
      <c r="A11">
        <v>8</v>
      </c>
      <c r="B11">
        <v>550000</v>
      </c>
      <c r="C11" s="8">
        <f t="shared" si="5"/>
        <v>3142.8571428571427</v>
      </c>
      <c r="D11" s="4">
        <f t="shared" si="6"/>
        <v>100000</v>
      </c>
      <c r="E11" s="4">
        <f t="shared" si="7"/>
        <v>57142.85714285713</v>
      </c>
      <c r="G11" s="9">
        <f t="shared" si="0"/>
        <v>157142.85714285713</v>
      </c>
      <c r="H11" s="4">
        <f t="shared" si="1"/>
        <v>4400000</v>
      </c>
      <c r="I11">
        <f t="shared" si="2"/>
        <v>528000</v>
      </c>
      <c r="J11" s="10">
        <f t="shared" si="3"/>
        <v>88000</v>
      </c>
      <c r="K11" s="9">
        <f t="shared" si="4"/>
        <v>5173142.8571428573</v>
      </c>
    </row>
    <row r="12" spans="1:11" x14ac:dyDescent="0.25">
      <c r="A12">
        <v>9</v>
      </c>
      <c r="B12">
        <v>295000</v>
      </c>
      <c r="C12" s="8">
        <f t="shared" si="5"/>
        <v>1685.7142857142858</v>
      </c>
      <c r="D12" s="4">
        <f t="shared" ref="D12" si="8">C12*$F$2</f>
        <v>84285.71428571429</v>
      </c>
      <c r="E12" s="4">
        <v>0</v>
      </c>
      <c r="G12" s="9">
        <f t="shared" si="0"/>
        <v>84285.71428571429</v>
      </c>
      <c r="H12" s="4">
        <f t="shared" si="1"/>
        <v>2360000</v>
      </c>
      <c r="I12">
        <f t="shared" si="2"/>
        <v>283200</v>
      </c>
      <c r="J12" s="10">
        <f t="shared" si="3"/>
        <v>47200</v>
      </c>
      <c r="K12" s="9">
        <f t="shared" si="4"/>
        <v>2774685.7142857141</v>
      </c>
    </row>
    <row r="15" spans="1:11" x14ac:dyDescent="0.25">
      <c r="A15" t="s">
        <v>36</v>
      </c>
    </row>
    <row r="16" spans="1:11" ht="30" x14ac:dyDescent="0.25">
      <c r="A16" t="s">
        <v>19</v>
      </c>
      <c r="B16" s="2" t="s">
        <v>22</v>
      </c>
      <c r="C16" t="s">
        <v>35</v>
      </c>
      <c r="D16" t="s">
        <v>37</v>
      </c>
      <c r="E16" t="s">
        <v>39</v>
      </c>
      <c r="F16" s="2" t="s">
        <v>40</v>
      </c>
      <c r="G16" t="s">
        <v>41</v>
      </c>
      <c r="H16" s="2" t="s">
        <v>42</v>
      </c>
      <c r="I16" t="s">
        <v>43</v>
      </c>
      <c r="J16" s="2" t="s">
        <v>36</v>
      </c>
    </row>
    <row r="17" spans="1:10" x14ac:dyDescent="0.25">
      <c r="A17">
        <v>0</v>
      </c>
      <c r="B17" s="2"/>
      <c r="C17" s="4">
        <v>1500000</v>
      </c>
      <c r="D17">
        <f>B17*$D$28</f>
        <v>0</v>
      </c>
      <c r="E17" s="4">
        <f>D17-C17</f>
        <v>-1500000</v>
      </c>
      <c r="J17" s="4">
        <f>E17-I17</f>
        <v>-1500000</v>
      </c>
    </row>
    <row r="18" spans="1:10" x14ac:dyDescent="0.25">
      <c r="A18">
        <v>1</v>
      </c>
      <c r="B18">
        <v>195000</v>
      </c>
      <c r="C18" s="11">
        <v>1834114.2857142857</v>
      </c>
      <c r="D18">
        <f t="shared" ref="D18:D26" si="9">B18*$D$28</f>
        <v>2050195.9743908551</v>
      </c>
      <c r="E18" s="4">
        <f t="shared" ref="E18:E26" si="10">D18-C18</f>
        <v>216081.68867656938</v>
      </c>
      <c r="F18">
        <v>0.1429</v>
      </c>
      <c r="G18" s="4">
        <f>F18*$E$17</f>
        <v>-214350</v>
      </c>
      <c r="H18" s="4">
        <f>E18+G18</f>
        <v>1731.688676569378</v>
      </c>
      <c r="I18" s="9">
        <f>H18*0.35</f>
        <v>606.09103679928228</v>
      </c>
      <c r="J18" s="4">
        <f t="shared" ref="J18:J26" si="11">E18-I18</f>
        <v>215475.5976397701</v>
      </c>
    </row>
    <row r="19" spans="1:10" x14ac:dyDescent="0.25">
      <c r="A19">
        <v>2</v>
      </c>
      <c r="B19">
        <v>275000</v>
      </c>
      <c r="C19" s="11">
        <v>2586571.4285714286</v>
      </c>
      <c r="D19">
        <f t="shared" si="9"/>
        <v>2891302.0151665905</v>
      </c>
      <c r="E19" s="4">
        <f t="shared" si="10"/>
        <v>304730.58659516182</v>
      </c>
      <c r="F19">
        <v>0.24490000000000001</v>
      </c>
      <c r="G19" s="4">
        <f t="shared" ref="G19:G26" si="12">F19*$E$17</f>
        <v>-367350</v>
      </c>
      <c r="H19" s="4">
        <f t="shared" ref="H19:H26" si="13">E19+G19</f>
        <v>-62619.413404838182</v>
      </c>
      <c r="I19" s="9">
        <f t="shared" ref="I19:I26" si="14">H19*0.35</f>
        <v>-21916.794691693362</v>
      </c>
      <c r="J19" s="4">
        <f t="shared" si="11"/>
        <v>326647.3812868552</v>
      </c>
    </row>
    <row r="20" spans="1:10" x14ac:dyDescent="0.25">
      <c r="A20">
        <v>3</v>
      </c>
      <c r="B20">
        <v>385000</v>
      </c>
      <c r="C20" s="11">
        <v>3624200</v>
      </c>
      <c r="D20">
        <f t="shared" si="9"/>
        <v>4047822.8212332265</v>
      </c>
      <c r="E20" s="4">
        <f t="shared" si="10"/>
        <v>423622.82123322645</v>
      </c>
      <c r="F20">
        <v>0.1749</v>
      </c>
      <c r="G20" s="4">
        <f t="shared" si="12"/>
        <v>-262350</v>
      </c>
      <c r="H20" s="4">
        <f t="shared" si="13"/>
        <v>161272.82123322645</v>
      </c>
      <c r="I20" s="9">
        <f t="shared" si="14"/>
        <v>56445.487431629255</v>
      </c>
      <c r="J20" s="4">
        <f t="shared" si="11"/>
        <v>367177.33380159718</v>
      </c>
    </row>
    <row r="21" spans="1:10" x14ac:dyDescent="0.25">
      <c r="A21">
        <v>4</v>
      </c>
      <c r="B21">
        <v>550000</v>
      </c>
      <c r="C21" s="11">
        <v>5173142.8571428573</v>
      </c>
      <c r="D21">
        <f t="shared" si="9"/>
        <v>5782604.0303331809</v>
      </c>
      <c r="E21" s="4">
        <f t="shared" si="10"/>
        <v>609461.17319032364</v>
      </c>
      <c r="F21">
        <v>0.1249</v>
      </c>
      <c r="G21" s="4">
        <f t="shared" si="12"/>
        <v>-187350</v>
      </c>
      <c r="H21" s="4">
        <f t="shared" si="13"/>
        <v>422111.17319032364</v>
      </c>
      <c r="I21" s="9">
        <f t="shared" si="14"/>
        <v>147738.91061661326</v>
      </c>
      <c r="J21" s="4">
        <f t="shared" si="11"/>
        <v>461722.26257371041</v>
      </c>
    </row>
    <row r="22" spans="1:10" x14ac:dyDescent="0.25">
      <c r="A22">
        <v>5</v>
      </c>
      <c r="B22">
        <v>625000</v>
      </c>
      <c r="C22" s="11">
        <v>5878571.4285714282</v>
      </c>
      <c r="D22">
        <f t="shared" si="9"/>
        <v>6571140.9435604326</v>
      </c>
      <c r="E22" s="4">
        <f t="shared" si="10"/>
        <v>692569.51498900447</v>
      </c>
      <c r="F22">
        <v>8.9300000000000004E-2</v>
      </c>
      <c r="G22" s="4">
        <f t="shared" si="12"/>
        <v>-133950</v>
      </c>
      <c r="H22" s="4">
        <f t="shared" si="13"/>
        <v>558619.51498900447</v>
      </c>
      <c r="I22" s="9">
        <f t="shared" si="14"/>
        <v>195516.83024615154</v>
      </c>
      <c r="J22" s="4">
        <f t="shared" si="11"/>
        <v>497052.68474285293</v>
      </c>
    </row>
    <row r="23" spans="1:10" x14ac:dyDescent="0.25">
      <c r="A23">
        <v>6</v>
      </c>
      <c r="B23">
        <v>695000</v>
      </c>
      <c r="C23" s="11">
        <v>6536971.4285714282</v>
      </c>
      <c r="D23">
        <f t="shared" si="9"/>
        <v>7307108.7292392012</v>
      </c>
      <c r="E23" s="4">
        <f t="shared" si="10"/>
        <v>770137.300667773</v>
      </c>
      <c r="F23">
        <v>8.9200000000000002E-2</v>
      </c>
      <c r="G23" s="4">
        <f t="shared" si="12"/>
        <v>-133800</v>
      </c>
      <c r="H23" s="4">
        <f t="shared" si="13"/>
        <v>636337.300667773</v>
      </c>
      <c r="I23" s="9">
        <f t="shared" si="14"/>
        <v>222718.05523372054</v>
      </c>
      <c r="J23" s="4">
        <f t="shared" si="11"/>
        <v>547419.24543405243</v>
      </c>
    </row>
    <row r="24" spans="1:10" x14ac:dyDescent="0.25">
      <c r="A24">
        <v>7</v>
      </c>
      <c r="B24">
        <v>630000</v>
      </c>
      <c r="C24" s="11">
        <v>5925600</v>
      </c>
      <c r="D24">
        <f t="shared" si="9"/>
        <v>6623710.0711089168</v>
      </c>
      <c r="E24" s="4">
        <f t="shared" si="10"/>
        <v>698110.07110891677</v>
      </c>
      <c r="F24">
        <v>8.9300000000000004E-2</v>
      </c>
      <c r="G24" s="4">
        <f t="shared" si="12"/>
        <v>-133950</v>
      </c>
      <c r="H24" s="4">
        <f t="shared" si="13"/>
        <v>564160.07110891677</v>
      </c>
      <c r="I24" s="9">
        <f t="shared" si="14"/>
        <v>197456.02488812085</v>
      </c>
      <c r="J24" s="4">
        <f t="shared" si="11"/>
        <v>500654.04622079595</v>
      </c>
    </row>
    <row r="25" spans="1:10" x14ac:dyDescent="0.25">
      <c r="A25">
        <v>8</v>
      </c>
      <c r="B25">
        <v>550000</v>
      </c>
      <c r="C25" s="11">
        <v>5173142.8571428573</v>
      </c>
      <c r="D25">
        <f t="shared" si="9"/>
        <v>5782604.0303331809</v>
      </c>
      <c r="E25" s="4">
        <f t="shared" si="10"/>
        <v>609461.17319032364</v>
      </c>
      <c r="F25">
        <v>4.4600000000000001E-2</v>
      </c>
      <c r="G25" s="4">
        <f t="shared" si="12"/>
        <v>-66900</v>
      </c>
      <c r="H25" s="4">
        <f t="shared" si="13"/>
        <v>542561.17319032364</v>
      </c>
      <c r="I25" s="9">
        <f t="shared" si="14"/>
        <v>189896.41061661326</v>
      </c>
      <c r="J25" s="4">
        <f t="shared" si="11"/>
        <v>419564.76257371041</v>
      </c>
    </row>
    <row r="26" spans="1:10" x14ac:dyDescent="0.25">
      <c r="A26">
        <v>9</v>
      </c>
      <c r="B26">
        <v>295000</v>
      </c>
      <c r="C26" s="11">
        <v>2774685.7142857141</v>
      </c>
      <c r="D26">
        <f t="shared" si="9"/>
        <v>3101578.5253605242</v>
      </c>
      <c r="E26" s="4">
        <f t="shared" si="10"/>
        <v>326892.8110748101</v>
      </c>
      <c r="G26" s="4">
        <f t="shared" si="12"/>
        <v>0</v>
      </c>
      <c r="H26" s="4">
        <f t="shared" si="13"/>
        <v>326892.8110748101</v>
      </c>
      <c r="I26" s="9">
        <f t="shared" si="14"/>
        <v>114412.48387618353</v>
      </c>
      <c r="J26" s="4">
        <f t="shared" si="11"/>
        <v>212480.32719862659</v>
      </c>
    </row>
    <row r="28" spans="1:10" ht="30" x14ac:dyDescent="0.25">
      <c r="C28" s="2" t="s">
        <v>38</v>
      </c>
      <c r="D28">
        <v>10.513825509696693</v>
      </c>
      <c r="I28" t="s">
        <v>44</v>
      </c>
      <c r="J28" s="12">
        <f>IRR(J17:J26)</f>
        <v>0.20058690109500299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9933-9C29-404F-A5D6-25CF16222F5F}">
  <dimension ref="A1:M26"/>
  <sheetViews>
    <sheetView workbookViewId="0">
      <selection activeCell="H6" sqref="H6"/>
    </sheetView>
  </sheetViews>
  <sheetFormatPr defaultRowHeight="15" x14ac:dyDescent="0.25"/>
  <cols>
    <col min="2" max="2" width="17" customWidth="1"/>
    <col min="5" max="5" width="11.85546875" bestFit="1" customWidth="1"/>
    <col min="8" max="8" width="13.5703125" bestFit="1" customWidth="1"/>
  </cols>
  <sheetData>
    <row r="1" spans="1:13" x14ac:dyDescent="0.25">
      <c r="A1" t="s">
        <v>19</v>
      </c>
      <c r="B1" t="s">
        <v>36</v>
      </c>
      <c r="G1" t="s">
        <v>45</v>
      </c>
      <c r="H1" t="s">
        <v>46</v>
      </c>
    </row>
    <row r="2" spans="1:13" x14ac:dyDescent="0.25">
      <c r="A2">
        <v>0</v>
      </c>
      <c r="B2" s="11">
        <v>-1500000</v>
      </c>
      <c r="G2" s="7">
        <v>0</v>
      </c>
      <c r="H2" s="9">
        <f>NPV(G2,$B$3:$B$11)+$B$2</f>
        <v>2041048.613576516</v>
      </c>
      <c r="M2">
        <v>2041048</v>
      </c>
    </row>
    <row r="3" spans="1:13" ht="30" x14ac:dyDescent="0.25">
      <c r="A3">
        <v>1</v>
      </c>
      <c r="B3" s="11">
        <v>215143.86420176688</v>
      </c>
      <c r="D3" s="2" t="s">
        <v>47</v>
      </c>
      <c r="E3" s="7">
        <v>0.12</v>
      </c>
      <c r="G3" s="7">
        <v>0.01</v>
      </c>
      <c r="H3" s="9">
        <f>NPV(G3,$B$3:$B$11)+$B$2</f>
        <v>1864199.677316301</v>
      </c>
    </row>
    <row r="4" spans="1:13" ht="30" x14ac:dyDescent="0.25">
      <c r="A4">
        <v>2</v>
      </c>
      <c r="B4" s="11">
        <v>326179.5520794146</v>
      </c>
      <c r="D4" s="2" t="s">
        <v>48</v>
      </c>
      <c r="E4" s="9">
        <f>NPV(E3,B3:B11)+B2</f>
        <v>535525.52130998787</v>
      </c>
      <c r="G4" s="7">
        <v>0.02</v>
      </c>
      <c r="H4" s="9">
        <f>NPV(G4,$B$3:$B$11)+$B$2</f>
        <v>1699378.8986824476</v>
      </c>
    </row>
    <row r="5" spans="1:13" x14ac:dyDescent="0.25">
      <c r="A5">
        <v>3</v>
      </c>
      <c r="B5" s="11">
        <v>366522.37291118054</v>
      </c>
      <c r="G5" s="7">
        <v>0.03</v>
      </c>
      <c r="H5" s="9">
        <f>NPV(G5,$B$3:$B$11)+$B$2</f>
        <v>1545605.1828805581</v>
      </c>
    </row>
    <row r="6" spans="1:13" x14ac:dyDescent="0.25">
      <c r="A6">
        <v>4</v>
      </c>
      <c r="B6" s="11">
        <v>460786.60415882926</v>
      </c>
      <c r="G6" s="7">
        <v>0.04</v>
      </c>
      <c r="H6" s="9">
        <f t="shared" ref="H6:H26" si="0">NPV(G6,$B$3:$B$11)+$B$2</f>
        <v>1401988.8695757817</v>
      </c>
    </row>
    <row r="7" spans="1:13" x14ac:dyDescent="0.25">
      <c r="A7">
        <v>5</v>
      </c>
      <c r="B7" s="11">
        <v>495989.43654412439</v>
      </c>
      <c r="G7" s="7">
        <v>0.05</v>
      </c>
      <c r="H7" s="9">
        <f t="shared" si="0"/>
        <v>1267722.2481695716</v>
      </c>
      <c r="I7" s="7"/>
      <c r="J7" s="7"/>
      <c r="K7" s="7"/>
    </row>
    <row r="8" spans="1:13" x14ac:dyDescent="0.25">
      <c r="A8">
        <v>6</v>
      </c>
      <c r="B8" s="11">
        <v>546236.9134370666</v>
      </c>
      <c r="G8" s="7">
        <v>0.06</v>
      </c>
      <c r="H8" s="9">
        <f t="shared" si="0"/>
        <v>1142071.1500186538</v>
      </c>
    </row>
    <row r="9" spans="1:13" x14ac:dyDescent="0.25">
      <c r="A9">
        <v>7</v>
      </c>
      <c r="B9" s="11">
        <v>499582.2920364773</v>
      </c>
      <c r="G9" s="7">
        <v>7.0000000000000007E-2</v>
      </c>
      <c r="H9" s="9">
        <f t="shared" si="0"/>
        <v>1024367.4853150439</v>
      </c>
    </row>
    <row r="10" spans="1:13" x14ac:dyDescent="0.25">
      <c r="A10">
        <v>8</v>
      </c>
      <c r="B10" s="11">
        <v>418629.10415882926</v>
      </c>
      <c r="G10" s="7">
        <v>0.08</v>
      </c>
      <c r="H10" s="9">
        <f t="shared" si="0"/>
        <v>914002.60976807866</v>
      </c>
    </row>
    <row r="11" spans="1:13" x14ac:dyDescent="0.25">
      <c r="A11">
        <v>9</v>
      </c>
      <c r="B11" s="11">
        <v>211978.47404882696</v>
      </c>
      <c r="G11" s="7">
        <v>0.09</v>
      </c>
      <c r="H11" s="9">
        <f t="shared" si="0"/>
        <v>810421.42120823544</v>
      </c>
    </row>
    <row r="12" spans="1:13" x14ac:dyDescent="0.25">
      <c r="G12" s="7">
        <v>0.1</v>
      </c>
      <c r="H12" s="9">
        <f t="shared" si="0"/>
        <v>713117.09913074831</v>
      </c>
    </row>
    <row r="13" spans="1:13" x14ac:dyDescent="0.25">
      <c r="G13" s="7">
        <v>0.11</v>
      </c>
      <c r="H13" s="9">
        <f t="shared" si="0"/>
        <v>621626.41132080415</v>
      </c>
    </row>
    <row r="14" spans="1:13" x14ac:dyDescent="0.25">
      <c r="G14" s="7">
        <v>0.12</v>
      </c>
      <c r="H14" s="9">
        <f t="shared" si="0"/>
        <v>535525.52130998787</v>
      </c>
    </row>
    <row r="15" spans="1:13" x14ac:dyDescent="0.25">
      <c r="G15" s="7">
        <v>0.13</v>
      </c>
      <c r="H15" s="9">
        <f t="shared" si="0"/>
        <v>454426.2387245174</v>
      </c>
    </row>
    <row r="16" spans="1:13" x14ac:dyDescent="0.25">
      <c r="G16" s="7">
        <v>0.14000000000000001</v>
      </c>
      <c r="H16" s="9">
        <f t="shared" si="0"/>
        <v>377972.66178520932</v>
      </c>
    </row>
    <row r="17" spans="7:8" x14ac:dyDescent="0.25">
      <c r="G17" s="7">
        <v>0.15</v>
      </c>
      <c r="H17" s="9">
        <f t="shared" si="0"/>
        <v>305838.1674646528</v>
      </c>
    </row>
    <row r="18" spans="7:8" x14ac:dyDescent="0.25">
      <c r="G18" s="7">
        <v>0.16</v>
      </c>
      <c r="H18" s="9">
        <f t="shared" si="0"/>
        <v>237722.71023250371</v>
      </c>
    </row>
    <row r="19" spans="7:8" x14ac:dyDescent="0.25">
      <c r="G19" s="7">
        <v>0.17</v>
      </c>
      <c r="H19" s="9">
        <f t="shared" si="0"/>
        <v>173350.39503976097</v>
      </c>
    </row>
    <row r="20" spans="7:8" x14ac:dyDescent="0.25">
      <c r="G20" s="7">
        <v>0.18</v>
      </c>
      <c r="H20" s="9">
        <f t="shared" si="0"/>
        <v>112467.29430407216</v>
      </c>
    </row>
    <row r="21" spans="7:8" x14ac:dyDescent="0.25">
      <c r="G21" s="7">
        <v>0.19</v>
      </c>
      <c r="H21" s="9">
        <f t="shared" si="0"/>
        <v>54839.4822443421</v>
      </c>
    </row>
    <row r="22" spans="7:8" x14ac:dyDescent="0.25">
      <c r="G22" s="7">
        <v>0.2</v>
      </c>
      <c r="H22" s="9">
        <f t="shared" si="0"/>
        <v>251.26304497919045</v>
      </c>
    </row>
    <row r="23" spans="7:8" x14ac:dyDescent="0.25">
      <c r="G23" s="7">
        <v>0.21</v>
      </c>
      <c r="H23" s="9">
        <f t="shared" si="0"/>
        <v>-51496.427930840058</v>
      </c>
    </row>
    <row r="24" spans="7:8" x14ac:dyDescent="0.25">
      <c r="G24" s="7">
        <v>0.22</v>
      </c>
      <c r="H24" s="9">
        <f t="shared" si="0"/>
        <v>-100587.46826113388</v>
      </c>
    </row>
    <row r="25" spans="7:8" x14ac:dyDescent="0.25">
      <c r="G25" s="7">
        <v>0.23</v>
      </c>
      <c r="H25" s="9">
        <f t="shared" si="0"/>
        <v>-147191.85419790423</v>
      </c>
    </row>
    <row r="26" spans="7:8" x14ac:dyDescent="0.25">
      <c r="G26" s="7">
        <v>0.24</v>
      </c>
      <c r="H26" s="9">
        <f t="shared" si="0"/>
        <v>-191466.88244668092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2BD6-AE6E-44D8-8781-7264F74619AE}">
  <dimension ref="A1:T40"/>
  <sheetViews>
    <sheetView topLeftCell="A7" workbookViewId="0">
      <selection activeCell="J36" sqref="J36"/>
    </sheetView>
  </sheetViews>
  <sheetFormatPr defaultRowHeight="15" x14ac:dyDescent="0.25"/>
  <cols>
    <col min="3" max="3" width="12.5703125" bestFit="1" customWidth="1"/>
    <col min="4" max="4" width="14.42578125" bestFit="1" customWidth="1"/>
    <col min="5" max="5" width="14.7109375" customWidth="1"/>
    <col min="6" max="6" width="15.28515625" customWidth="1"/>
    <col min="7" max="7" width="15.7109375" customWidth="1"/>
    <col min="8" max="9" width="14.28515625" bestFit="1" customWidth="1"/>
    <col min="10" max="11" width="14.85546875" customWidth="1"/>
    <col min="12" max="12" width="14.140625" customWidth="1"/>
    <col min="13" max="13" width="16" customWidth="1"/>
    <col min="14" max="14" width="16.140625" customWidth="1"/>
    <col min="15" max="20" width="15" bestFit="1" customWidth="1"/>
  </cols>
  <sheetData>
    <row r="1" spans="1:20" ht="30" x14ac:dyDescent="0.25">
      <c r="A1" t="s">
        <v>19</v>
      </c>
      <c r="B1" s="2" t="s">
        <v>22</v>
      </c>
      <c r="C1" s="2" t="s">
        <v>28</v>
      </c>
      <c r="D1" s="2" t="s">
        <v>49</v>
      </c>
      <c r="E1" s="2" t="s">
        <v>13</v>
      </c>
      <c r="F1" s="2" t="s">
        <v>51</v>
      </c>
      <c r="G1" s="2" t="s">
        <v>35</v>
      </c>
      <c r="H1" s="2" t="s">
        <v>37</v>
      </c>
      <c r="I1" s="2" t="s">
        <v>39</v>
      </c>
      <c r="J1" s="2" t="s">
        <v>41</v>
      </c>
      <c r="K1" s="2" t="s">
        <v>42</v>
      </c>
      <c r="L1" s="2" t="s">
        <v>53</v>
      </c>
      <c r="M1" s="2" t="s">
        <v>36</v>
      </c>
    </row>
    <row r="2" spans="1:20" x14ac:dyDescent="0.25">
      <c r="A2">
        <v>0</v>
      </c>
      <c r="B2" s="2"/>
      <c r="G2" s="4">
        <v>1500000</v>
      </c>
      <c r="I2" s="4">
        <f>H2-G2</f>
        <v>-1500000</v>
      </c>
      <c r="M2" s="4">
        <f>I2-L2</f>
        <v>-1500000</v>
      </c>
    </row>
    <row r="3" spans="1:20" x14ac:dyDescent="0.25">
      <c r="A3">
        <v>1</v>
      </c>
      <c r="B3">
        <v>195000</v>
      </c>
      <c r="C3" s="11">
        <v>55714.28571428571</v>
      </c>
      <c r="D3" s="11">
        <f>$D$40*B3</f>
        <v>2340000</v>
      </c>
      <c r="E3" s="11">
        <f>0.12*D3</f>
        <v>280800</v>
      </c>
      <c r="F3" s="11">
        <f>0.02*D3</f>
        <v>46800</v>
      </c>
      <c r="G3" s="13">
        <f>C3+D3+E3+F3</f>
        <v>2723314.2857142859</v>
      </c>
      <c r="H3" s="9">
        <f>$D$14*B3</f>
        <v>2047500</v>
      </c>
      <c r="I3" s="4">
        <f t="shared" ref="I3:I11" si="0">H3-G3</f>
        <v>-675814.28571428591</v>
      </c>
      <c r="J3" s="11">
        <v>-214350</v>
      </c>
      <c r="K3" s="9">
        <f>I3+J3</f>
        <v>-890164.28571428591</v>
      </c>
      <c r="L3" s="9">
        <f>0.35*K3</f>
        <v>-311557.50000000006</v>
      </c>
      <c r="M3" s="4">
        <f t="shared" ref="M3:M11" si="1">I3-L3</f>
        <v>-364256.78571428586</v>
      </c>
    </row>
    <row r="4" spans="1:20" x14ac:dyDescent="0.25">
      <c r="A4">
        <v>2</v>
      </c>
      <c r="B4">
        <v>275000</v>
      </c>
      <c r="C4" s="11">
        <v>78571.428571428565</v>
      </c>
      <c r="D4" s="11">
        <f t="shared" ref="D4:D11" si="2">$D$40*B4</f>
        <v>3300000</v>
      </c>
      <c r="E4" s="11">
        <f t="shared" ref="E4:E11" si="3">0.12*D4</f>
        <v>396000</v>
      </c>
      <c r="F4" s="11">
        <f t="shared" ref="F4:F11" si="4">0.02*D4</f>
        <v>66000</v>
      </c>
      <c r="G4" s="13">
        <f t="shared" ref="G4:G11" si="5">C4+D4+E4+F4</f>
        <v>3840571.4285714286</v>
      </c>
      <c r="H4" s="9">
        <f t="shared" ref="H4:H11" si="6">$D$14*B4</f>
        <v>2887500</v>
      </c>
      <c r="I4" s="4">
        <f t="shared" si="0"/>
        <v>-953071.42857142864</v>
      </c>
      <c r="J4" s="11">
        <v>-367350</v>
      </c>
      <c r="K4" s="9">
        <f t="shared" ref="K4:K11" si="7">I4+J4</f>
        <v>-1320421.4285714286</v>
      </c>
      <c r="L4" s="9">
        <f t="shared" ref="L4:L11" si="8">0.35*K4</f>
        <v>-462147.5</v>
      </c>
      <c r="M4" s="4">
        <f t="shared" si="1"/>
        <v>-490923.92857142864</v>
      </c>
    </row>
    <row r="5" spans="1:20" x14ac:dyDescent="0.25">
      <c r="A5">
        <v>3</v>
      </c>
      <c r="B5">
        <v>385000</v>
      </c>
      <c r="C5" s="11">
        <v>113000</v>
      </c>
      <c r="D5" s="11">
        <f t="shared" si="2"/>
        <v>4620000</v>
      </c>
      <c r="E5" s="11">
        <f t="shared" si="3"/>
        <v>554400</v>
      </c>
      <c r="F5" s="11">
        <f t="shared" si="4"/>
        <v>92400</v>
      </c>
      <c r="G5" s="13">
        <f t="shared" si="5"/>
        <v>5379800</v>
      </c>
      <c r="H5" s="9">
        <f t="shared" si="6"/>
        <v>4042500</v>
      </c>
      <c r="I5" s="4">
        <f t="shared" si="0"/>
        <v>-1337300</v>
      </c>
      <c r="J5" s="11">
        <v>-262350</v>
      </c>
      <c r="K5" s="9">
        <f t="shared" si="7"/>
        <v>-1599650</v>
      </c>
      <c r="L5" s="9">
        <f t="shared" si="8"/>
        <v>-559877.5</v>
      </c>
      <c r="M5" s="4">
        <f t="shared" si="1"/>
        <v>-777422.5</v>
      </c>
    </row>
    <row r="6" spans="1:20" x14ac:dyDescent="0.25">
      <c r="A6">
        <v>4</v>
      </c>
      <c r="B6">
        <v>550000</v>
      </c>
      <c r="C6" s="11">
        <v>157142.85714285713</v>
      </c>
      <c r="D6" s="11">
        <f t="shared" si="2"/>
        <v>6600000</v>
      </c>
      <c r="E6" s="11">
        <f t="shared" si="3"/>
        <v>792000</v>
      </c>
      <c r="F6" s="11">
        <f t="shared" si="4"/>
        <v>132000</v>
      </c>
      <c r="G6" s="13">
        <f t="shared" si="5"/>
        <v>7681142.8571428573</v>
      </c>
      <c r="H6" s="9">
        <f t="shared" si="6"/>
        <v>5775000</v>
      </c>
      <c r="I6" s="4">
        <f t="shared" si="0"/>
        <v>-1906142.8571428573</v>
      </c>
      <c r="J6" s="11">
        <v>-187350</v>
      </c>
      <c r="K6" s="9">
        <f t="shared" si="7"/>
        <v>-2093492.8571428573</v>
      </c>
      <c r="L6" s="9">
        <f t="shared" si="8"/>
        <v>-732722.5</v>
      </c>
      <c r="M6" s="4">
        <f t="shared" si="1"/>
        <v>-1173420.3571428573</v>
      </c>
    </row>
    <row r="7" spans="1:20" x14ac:dyDescent="0.25">
      <c r="A7">
        <v>5</v>
      </c>
      <c r="B7">
        <v>625000</v>
      </c>
      <c r="C7" s="11">
        <v>178571.42857142858</v>
      </c>
      <c r="D7" s="11">
        <f t="shared" si="2"/>
        <v>7500000</v>
      </c>
      <c r="E7" s="11">
        <f t="shared" si="3"/>
        <v>900000</v>
      </c>
      <c r="F7" s="11">
        <f t="shared" si="4"/>
        <v>150000</v>
      </c>
      <c r="G7" s="13">
        <f t="shared" si="5"/>
        <v>8728571.4285714291</v>
      </c>
      <c r="H7" s="9">
        <f t="shared" si="6"/>
        <v>6562500</v>
      </c>
      <c r="I7" s="4">
        <f t="shared" si="0"/>
        <v>-2166071.4285714291</v>
      </c>
      <c r="J7" s="11">
        <v>-133950</v>
      </c>
      <c r="K7" s="9">
        <f t="shared" si="7"/>
        <v>-2300021.4285714291</v>
      </c>
      <c r="L7" s="9">
        <f t="shared" si="8"/>
        <v>-805007.50000000012</v>
      </c>
      <c r="M7" s="4">
        <f t="shared" si="1"/>
        <v>-1361063.9285714291</v>
      </c>
    </row>
    <row r="8" spans="1:20" x14ac:dyDescent="0.25">
      <c r="A8">
        <v>6</v>
      </c>
      <c r="B8">
        <v>695000</v>
      </c>
      <c r="C8" s="11">
        <v>198571.42857142858</v>
      </c>
      <c r="D8" s="11">
        <f t="shared" si="2"/>
        <v>8340000</v>
      </c>
      <c r="E8" s="11">
        <f t="shared" si="3"/>
        <v>1000800</v>
      </c>
      <c r="F8" s="11">
        <f t="shared" si="4"/>
        <v>166800</v>
      </c>
      <c r="G8" s="13">
        <f t="shared" si="5"/>
        <v>9706171.4285714291</v>
      </c>
      <c r="H8" s="9">
        <f t="shared" si="6"/>
        <v>7297500</v>
      </c>
      <c r="I8" s="4">
        <f t="shared" si="0"/>
        <v>-2408671.4285714291</v>
      </c>
      <c r="J8" s="11">
        <v>-133800</v>
      </c>
      <c r="K8" s="9">
        <f t="shared" si="7"/>
        <v>-2542471.4285714291</v>
      </c>
      <c r="L8" s="9">
        <f t="shared" si="8"/>
        <v>-889865.00000000012</v>
      </c>
      <c r="M8" s="4">
        <f t="shared" si="1"/>
        <v>-1518806.4285714291</v>
      </c>
    </row>
    <row r="9" spans="1:20" x14ac:dyDescent="0.25">
      <c r="A9">
        <v>7</v>
      </c>
      <c r="B9">
        <v>630000</v>
      </c>
      <c r="C9" s="11">
        <v>180000</v>
      </c>
      <c r="D9" s="11">
        <f t="shared" si="2"/>
        <v>7560000</v>
      </c>
      <c r="E9" s="11">
        <f t="shared" si="3"/>
        <v>907200</v>
      </c>
      <c r="F9" s="11">
        <f t="shared" si="4"/>
        <v>151200</v>
      </c>
      <c r="G9" s="13">
        <f t="shared" si="5"/>
        <v>8798400</v>
      </c>
      <c r="H9" s="9">
        <f t="shared" si="6"/>
        <v>6615000</v>
      </c>
      <c r="I9" s="4">
        <f t="shared" si="0"/>
        <v>-2183400</v>
      </c>
      <c r="J9" s="11">
        <v>-133950</v>
      </c>
      <c r="K9" s="9">
        <f t="shared" si="7"/>
        <v>-2317350</v>
      </c>
      <c r="L9" s="9">
        <f t="shared" si="8"/>
        <v>-811072.5</v>
      </c>
      <c r="M9" s="4">
        <f t="shared" si="1"/>
        <v>-1372327.5</v>
      </c>
    </row>
    <row r="10" spans="1:20" x14ac:dyDescent="0.25">
      <c r="A10">
        <v>8</v>
      </c>
      <c r="B10">
        <v>550000</v>
      </c>
      <c r="C10" s="11">
        <v>157142.85714285713</v>
      </c>
      <c r="D10" s="11">
        <f t="shared" si="2"/>
        <v>6600000</v>
      </c>
      <c r="E10" s="11">
        <f t="shared" si="3"/>
        <v>792000</v>
      </c>
      <c r="F10" s="11">
        <f t="shared" si="4"/>
        <v>132000</v>
      </c>
      <c r="G10" s="13">
        <f t="shared" si="5"/>
        <v>7681142.8571428573</v>
      </c>
      <c r="H10" s="9">
        <f t="shared" si="6"/>
        <v>5775000</v>
      </c>
      <c r="I10" s="4">
        <f t="shared" si="0"/>
        <v>-1906142.8571428573</v>
      </c>
      <c r="J10" s="11">
        <v>-66900</v>
      </c>
      <c r="K10" s="9">
        <f t="shared" si="7"/>
        <v>-1973042.8571428573</v>
      </c>
      <c r="L10" s="9">
        <f t="shared" si="8"/>
        <v>-690565</v>
      </c>
      <c r="M10" s="4">
        <f t="shared" si="1"/>
        <v>-1215577.8571428573</v>
      </c>
    </row>
    <row r="11" spans="1:20" x14ac:dyDescent="0.25">
      <c r="A11">
        <v>9</v>
      </c>
      <c r="B11">
        <v>295000</v>
      </c>
      <c r="C11" s="11">
        <v>84285.71428571429</v>
      </c>
      <c r="D11" s="11">
        <f t="shared" si="2"/>
        <v>3540000</v>
      </c>
      <c r="E11" s="11">
        <f t="shared" si="3"/>
        <v>424800</v>
      </c>
      <c r="F11" s="11">
        <f t="shared" si="4"/>
        <v>70800</v>
      </c>
      <c r="G11" s="13">
        <f t="shared" si="5"/>
        <v>4119885.7142857141</v>
      </c>
      <c r="H11" s="9">
        <f t="shared" si="6"/>
        <v>3097500</v>
      </c>
      <c r="I11" s="4">
        <f t="shared" si="0"/>
        <v>-1022385.7142857141</v>
      </c>
      <c r="J11" s="11">
        <v>0</v>
      </c>
      <c r="K11" s="9">
        <f t="shared" si="7"/>
        <v>-1022385.7142857141</v>
      </c>
      <c r="L11" s="9">
        <f t="shared" si="8"/>
        <v>-357834.99999999988</v>
      </c>
      <c r="M11" s="4">
        <f t="shared" si="1"/>
        <v>-664550.7142857142</v>
      </c>
    </row>
    <row r="13" spans="1:20" x14ac:dyDescent="0.25">
      <c r="C13" t="s">
        <v>45</v>
      </c>
      <c r="D13" s="7">
        <v>0.12</v>
      </c>
      <c r="L13" t="s">
        <v>46</v>
      </c>
      <c r="M13" s="9">
        <f>NPV(12%,$M$3:$M$11)+$M$2</f>
        <v>-6408819.908871077</v>
      </c>
    </row>
    <row r="14" spans="1:20" x14ac:dyDescent="0.25">
      <c r="C14" t="s">
        <v>52</v>
      </c>
      <c r="D14" s="9">
        <v>10.5</v>
      </c>
    </row>
    <row r="15" spans="1:20" x14ac:dyDescent="0.25">
      <c r="C15" s="2"/>
    </row>
    <row r="16" spans="1:20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23" spans="4:5" ht="30" x14ac:dyDescent="0.25">
      <c r="D23" s="2" t="s">
        <v>50</v>
      </c>
      <c r="E23" t="s">
        <v>46</v>
      </c>
    </row>
    <row r="24" spans="4:5" x14ac:dyDescent="0.25">
      <c r="D24" s="11">
        <v>4</v>
      </c>
      <c r="E24" s="9">
        <v>7445816.8517800644</v>
      </c>
    </row>
    <row r="25" spans="4:5" x14ac:dyDescent="0.25">
      <c r="D25" s="11">
        <v>4.5</v>
      </c>
      <c r="E25" s="11">
        <v>6579902.0542393662</v>
      </c>
    </row>
    <row r="26" spans="4:5" x14ac:dyDescent="0.25">
      <c r="D26" s="11">
        <v>5</v>
      </c>
      <c r="E26" s="11">
        <v>5713987.2566986717</v>
      </c>
    </row>
    <row r="27" spans="4:5" x14ac:dyDescent="0.25">
      <c r="D27" s="11">
        <v>5.5</v>
      </c>
      <c r="E27" s="11">
        <v>4848072.4591579745</v>
      </c>
    </row>
    <row r="28" spans="4:5" x14ac:dyDescent="0.25">
      <c r="D28" s="11">
        <v>6</v>
      </c>
      <c r="E28" s="11">
        <v>3982157.6616172772</v>
      </c>
    </row>
    <row r="29" spans="4:5" x14ac:dyDescent="0.25">
      <c r="D29" s="11">
        <v>6.5</v>
      </c>
      <c r="E29" s="11">
        <v>3116242.8640765827</v>
      </c>
    </row>
    <row r="30" spans="4:5" x14ac:dyDescent="0.25">
      <c r="D30" s="11">
        <v>7</v>
      </c>
      <c r="E30" s="11">
        <v>2250328.0665358859</v>
      </c>
    </row>
    <row r="31" spans="4:5" x14ac:dyDescent="0.25">
      <c r="D31" s="11">
        <v>7.5</v>
      </c>
      <c r="E31" s="11">
        <v>1384413.26899519</v>
      </c>
    </row>
    <row r="32" spans="4:5" x14ac:dyDescent="0.25">
      <c r="D32" s="11">
        <v>8</v>
      </c>
      <c r="E32" s="11">
        <v>518498.4714544937</v>
      </c>
    </row>
    <row r="33" spans="4:10" x14ac:dyDescent="0.25">
      <c r="D33" s="11">
        <v>8.5</v>
      </c>
      <c r="E33" s="11">
        <v>-347416.32608620217</v>
      </c>
    </row>
    <row r="34" spans="4:10" x14ac:dyDescent="0.25">
      <c r="D34" s="11">
        <v>9</v>
      </c>
      <c r="E34" s="11">
        <v>-1213331.1236268985</v>
      </c>
    </row>
    <row r="35" spans="4:10" x14ac:dyDescent="0.25">
      <c r="D35" s="11">
        <v>9.5</v>
      </c>
      <c r="E35" s="11">
        <v>-2079245.9211675946</v>
      </c>
      <c r="I35" t="s">
        <v>56</v>
      </c>
      <c r="J35">
        <f>(E26-E30)/(D26-D30)</f>
        <v>-1731829.5950813929</v>
      </c>
    </row>
    <row r="36" spans="4:10" x14ac:dyDescent="0.25">
      <c r="D36" s="11">
        <v>10</v>
      </c>
      <c r="E36" s="11">
        <v>-2945160.7187082907</v>
      </c>
      <c r="J36">
        <f>(E24-E40)/(D24-D40)</f>
        <v>-1731829.5950813927</v>
      </c>
    </row>
    <row r="37" spans="4:10" x14ac:dyDescent="0.25">
      <c r="D37" s="11">
        <v>10.5</v>
      </c>
      <c r="E37" s="11">
        <v>-3811075.5162489871</v>
      </c>
    </row>
    <row r="38" spans="4:10" x14ac:dyDescent="0.25">
      <c r="D38" s="11">
        <v>11</v>
      </c>
      <c r="E38" s="11">
        <v>-4676990.3137896843</v>
      </c>
    </row>
    <row r="39" spans="4:10" x14ac:dyDescent="0.25">
      <c r="D39" s="11">
        <v>11.5</v>
      </c>
      <c r="E39" s="11">
        <v>-5542905.1113303807</v>
      </c>
    </row>
    <row r="40" spans="4:10" x14ac:dyDescent="0.25">
      <c r="D40" s="11">
        <v>12</v>
      </c>
      <c r="E40" s="11">
        <v>-6408819.908871077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846-A240-4521-B895-16F5C7F2C5ED}">
  <dimension ref="A1:L33"/>
  <sheetViews>
    <sheetView topLeftCell="A7" workbookViewId="0">
      <selection activeCell="B16" sqref="B16:C33"/>
    </sheetView>
  </sheetViews>
  <sheetFormatPr defaultRowHeight="15" x14ac:dyDescent="0.25"/>
  <cols>
    <col min="2" max="2" width="10.140625" customWidth="1"/>
    <col min="3" max="3" width="16.28515625" customWidth="1"/>
    <col min="4" max="4" width="14.140625" customWidth="1"/>
    <col min="5" max="5" width="11.5703125" bestFit="1" customWidth="1"/>
    <col min="6" max="6" width="14.7109375" customWidth="1"/>
    <col min="7" max="7" width="11.5703125" bestFit="1" customWidth="1"/>
    <col min="8" max="8" width="15.140625" customWidth="1"/>
    <col min="9" max="9" width="11.5703125" bestFit="1" customWidth="1"/>
    <col min="12" max="12" width="17.85546875" bestFit="1" customWidth="1"/>
  </cols>
  <sheetData>
    <row r="1" spans="1:9" x14ac:dyDescent="0.25">
      <c r="A1" t="s">
        <v>54</v>
      </c>
    </row>
    <row r="2" spans="1:9" ht="45" x14ac:dyDescent="0.25">
      <c r="A2" s="2" t="s">
        <v>49</v>
      </c>
      <c r="B2" s="4">
        <v>8</v>
      </c>
      <c r="E2" t="s">
        <v>45</v>
      </c>
      <c r="F2" s="7">
        <v>0.12</v>
      </c>
    </row>
    <row r="3" spans="1:9" ht="30" x14ac:dyDescent="0.25">
      <c r="A3" s="2" t="s">
        <v>19</v>
      </c>
      <c r="B3" s="14" t="s">
        <v>22</v>
      </c>
      <c r="C3" t="s">
        <v>35</v>
      </c>
      <c r="D3" t="s">
        <v>37</v>
      </c>
      <c r="E3" t="s">
        <v>39</v>
      </c>
      <c r="F3" s="2" t="s">
        <v>41</v>
      </c>
      <c r="G3" s="2" t="s">
        <v>42</v>
      </c>
      <c r="H3" t="s">
        <v>53</v>
      </c>
      <c r="I3" t="s">
        <v>36</v>
      </c>
    </row>
    <row r="4" spans="1:9" x14ac:dyDescent="0.25">
      <c r="A4">
        <v>0</v>
      </c>
      <c r="B4" s="2"/>
      <c r="C4" s="4">
        <v>1500000</v>
      </c>
      <c r="E4" s="4">
        <f>D4-C4</f>
        <v>-1500000</v>
      </c>
      <c r="G4" s="4"/>
      <c r="I4" s="4">
        <f>E4-H4</f>
        <v>-1500000</v>
      </c>
    </row>
    <row r="5" spans="1:9" x14ac:dyDescent="0.25">
      <c r="A5">
        <v>1</v>
      </c>
      <c r="B5">
        <v>195000</v>
      </c>
      <c r="C5" s="11">
        <v>1834114.2857142857</v>
      </c>
      <c r="D5" s="13">
        <f>$B$17*B5</f>
        <v>780000</v>
      </c>
      <c r="E5" s="4">
        <f t="shared" ref="E5:E13" si="0">D5-C5</f>
        <v>-1054114.2857142857</v>
      </c>
      <c r="F5" s="11">
        <v>-214350</v>
      </c>
      <c r="G5" s="4">
        <f t="shared" ref="G5:G13" si="1">E5+F5</f>
        <v>-1268464.2857142857</v>
      </c>
      <c r="H5" s="9">
        <f>0.35*G5</f>
        <v>-443962.49999999994</v>
      </c>
      <c r="I5" s="4">
        <f t="shared" ref="I5:I13" si="2">E5-H5</f>
        <v>-610151.78571428568</v>
      </c>
    </row>
    <row r="6" spans="1:9" x14ac:dyDescent="0.25">
      <c r="A6">
        <v>2</v>
      </c>
      <c r="B6">
        <v>275000</v>
      </c>
      <c r="C6" s="11">
        <v>2586571.4285714286</v>
      </c>
      <c r="D6" s="13">
        <f t="shared" ref="D6:D13" si="3">$B$17*B6</f>
        <v>1100000</v>
      </c>
      <c r="E6" s="4">
        <f t="shared" si="0"/>
        <v>-1486571.4285714286</v>
      </c>
      <c r="F6" s="11">
        <v>-367350</v>
      </c>
      <c r="G6" s="4">
        <f t="shared" si="1"/>
        <v>-1853921.4285714286</v>
      </c>
      <c r="H6" s="9">
        <f t="shared" ref="H6:H13" si="4">0.35*G6</f>
        <v>-648872.5</v>
      </c>
      <c r="I6" s="4">
        <f t="shared" si="2"/>
        <v>-837698.92857142864</v>
      </c>
    </row>
    <row r="7" spans="1:9" x14ac:dyDescent="0.25">
      <c r="A7">
        <v>3</v>
      </c>
      <c r="B7">
        <v>385000</v>
      </c>
      <c r="C7" s="11">
        <v>3624200</v>
      </c>
      <c r="D7" s="13">
        <f t="shared" si="3"/>
        <v>1540000</v>
      </c>
      <c r="E7" s="4">
        <f t="shared" si="0"/>
        <v>-2084200</v>
      </c>
      <c r="F7" s="11">
        <v>-262350</v>
      </c>
      <c r="G7" s="4">
        <f t="shared" si="1"/>
        <v>-2346550</v>
      </c>
      <c r="H7" s="9">
        <f t="shared" si="4"/>
        <v>-821292.5</v>
      </c>
      <c r="I7" s="4">
        <f t="shared" si="2"/>
        <v>-1262907.5</v>
      </c>
    </row>
    <row r="8" spans="1:9" x14ac:dyDescent="0.25">
      <c r="A8">
        <v>4</v>
      </c>
      <c r="B8">
        <v>550000</v>
      </c>
      <c r="C8" s="11">
        <v>5173142.8571428573</v>
      </c>
      <c r="D8" s="13">
        <f t="shared" si="3"/>
        <v>2200000</v>
      </c>
      <c r="E8" s="4">
        <f t="shared" si="0"/>
        <v>-2973142.8571428573</v>
      </c>
      <c r="F8" s="11">
        <v>-187350</v>
      </c>
      <c r="G8" s="4">
        <f t="shared" si="1"/>
        <v>-3160492.8571428573</v>
      </c>
      <c r="H8" s="9">
        <f t="shared" si="4"/>
        <v>-1106172.5</v>
      </c>
      <c r="I8" s="4">
        <f t="shared" si="2"/>
        <v>-1866970.3571428573</v>
      </c>
    </row>
    <row r="9" spans="1:9" x14ac:dyDescent="0.25">
      <c r="A9">
        <v>5</v>
      </c>
      <c r="B9">
        <v>625000</v>
      </c>
      <c r="C9" s="11">
        <v>5878571.4285714282</v>
      </c>
      <c r="D9" s="13">
        <f t="shared" si="3"/>
        <v>2500000</v>
      </c>
      <c r="E9" s="4">
        <f t="shared" si="0"/>
        <v>-3378571.4285714282</v>
      </c>
      <c r="F9" s="11">
        <v>-133950</v>
      </c>
      <c r="G9" s="4">
        <f t="shared" si="1"/>
        <v>-3512521.4285714282</v>
      </c>
      <c r="H9" s="9">
        <f t="shared" si="4"/>
        <v>-1229382.4999999998</v>
      </c>
      <c r="I9" s="4">
        <f t="shared" si="2"/>
        <v>-2149188.9285714282</v>
      </c>
    </row>
    <row r="10" spans="1:9" x14ac:dyDescent="0.25">
      <c r="A10">
        <v>6</v>
      </c>
      <c r="B10">
        <v>695000</v>
      </c>
      <c r="C10" s="11">
        <v>6536971.4285714282</v>
      </c>
      <c r="D10" s="13">
        <f t="shared" si="3"/>
        <v>2780000</v>
      </c>
      <c r="E10" s="4">
        <f t="shared" si="0"/>
        <v>-3756971.4285714282</v>
      </c>
      <c r="F10" s="11">
        <v>-133800</v>
      </c>
      <c r="G10" s="4">
        <f t="shared" si="1"/>
        <v>-3890771.4285714282</v>
      </c>
      <c r="H10" s="9">
        <f t="shared" si="4"/>
        <v>-1361769.9999999998</v>
      </c>
      <c r="I10" s="4">
        <f t="shared" si="2"/>
        <v>-2395201.4285714282</v>
      </c>
    </row>
    <row r="11" spans="1:9" x14ac:dyDescent="0.25">
      <c r="A11">
        <v>7</v>
      </c>
      <c r="B11">
        <v>630000</v>
      </c>
      <c r="C11" s="11">
        <v>5925600</v>
      </c>
      <c r="D11" s="13">
        <f t="shared" si="3"/>
        <v>2520000</v>
      </c>
      <c r="E11" s="4">
        <f t="shared" si="0"/>
        <v>-3405600</v>
      </c>
      <c r="F11" s="11">
        <v>-133950</v>
      </c>
      <c r="G11" s="4">
        <f t="shared" si="1"/>
        <v>-3539550</v>
      </c>
      <c r="H11" s="9">
        <f t="shared" si="4"/>
        <v>-1238842.5</v>
      </c>
      <c r="I11" s="4">
        <f t="shared" si="2"/>
        <v>-2166757.5</v>
      </c>
    </row>
    <row r="12" spans="1:9" x14ac:dyDescent="0.25">
      <c r="A12">
        <v>8</v>
      </c>
      <c r="B12">
        <v>550000</v>
      </c>
      <c r="C12" s="11">
        <v>5173142.8571428573</v>
      </c>
      <c r="D12" s="13">
        <f t="shared" si="3"/>
        <v>2200000</v>
      </c>
      <c r="E12" s="4">
        <f t="shared" si="0"/>
        <v>-2973142.8571428573</v>
      </c>
      <c r="F12" s="11">
        <v>-66900</v>
      </c>
      <c r="G12" s="4">
        <f t="shared" si="1"/>
        <v>-3040042.8571428573</v>
      </c>
      <c r="H12" s="9">
        <f t="shared" si="4"/>
        <v>-1064015</v>
      </c>
      <c r="I12" s="4">
        <f t="shared" si="2"/>
        <v>-1909127.8571428573</v>
      </c>
    </row>
    <row r="13" spans="1:9" x14ac:dyDescent="0.25">
      <c r="A13">
        <v>9</v>
      </c>
      <c r="B13">
        <v>295000</v>
      </c>
      <c r="C13" s="11">
        <v>2774685.7142857141</v>
      </c>
      <c r="D13" s="13">
        <f t="shared" si="3"/>
        <v>1180000</v>
      </c>
      <c r="E13" s="4">
        <f t="shared" si="0"/>
        <v>-1594685.7142857141</v>
      </c>
      <c r="F13" s="11">
        <v>0</v>
      </c>
      <c r="G13" s="4">
        <f t="shared" si="1"/>
        <v>-1594685.7142857141</v>
      </c>
      <c r="H13" s="9">
        <f t="shared" si="4"/>
        <v>-558139.99999999988</v>
      </c>
      <c r="I13" s="4">
        <f t="shared" si="2"/>
        <v>-1036545.7142857142</v>
      </c>
    </row>
    <row r="15" spans="1:9" x14ac:dyDescent="0.25">
      <c r="H15" t="s">
        <v>46</v>
      </c>
      <c r="I15" s="4">
        <f>NPV($F$2,I5:I13)+$I$4</f>
        <v>-9355968.5180446766</v>
      </c>
    </row>
    <row r="16" spans="1:9" ht="45" x14ac:dyDescent="0.25">
      <c r="B16" s="2" t="s">
        <v>55</v>
      </c>
      <c r="C16" t="s">
        <v>46</v>
      </c>
    </row>
    <row r="17" spans="2:12" x14ac:dyDescent="0.25">
      <c r="B17" s="11">
        <v>4</v>
      </c>
      <c r="C17" s="11">
        <v>-9355968.5180446766</v>
      </c>
    </row>
    <row r="18" spans="2:12" x14ac:dyDescent="0.25">
      <c r="B18" s="11">
        <v>4.5</v>
      </c>
      <c r="C18" s="11">
        <v>-8596394.1342370436</v>
      </c>
    </row>
    <row r="19" spans="2:12" x14ac:dyDescent="0.25">
      <c r="B19" s="11">
        <v>5</v>
      </c>
      <c r="C19" s="11">
        <v>-7836819.750429417</v>
      </c>
    </row>
    <row r="20" spans="2:12" x14ac:dyDescent="0.25">
      <c r="B20" s="11">
        <v>5.5</v>
      </c>
      <c r="C20" s="11">
        <v>-7077245.3666217877</v>
      </c>
    </row>
    <row r="21" spans="2:12" x14ac:dyDescent="0.25">
      <c r="B21" s="11">
        <v>6</v>
      </c>
      <c r="C21" s="11">
        <v>-6317670.9828141611</v>
      </c>
    </row>
    <row r="22" spans="2:12" x14ac:dyDescent="0.25">
      <c r="B22" s="11">
        <v>6.5</v>
      </c>
      <c r="C22" s="11">
        <v>-5558096.5990065327</v>
      </c>
    </row>
    <row r="23" spans="2:12" x14ac:dyDescent="0.25">
      <c r="B23" s="11">
        <v>7</v>
      </c>
      <c r="C23" s="11">
        <v>-4798522.2151989033</v>
      </c>
    </row>
    <row r="24" spans="2:12" x14ac:dyDescent="0.25">
      <c r="B24" s="11">
        <v>7.5</v>
      </c>
      <c r="C24" s="11">
        <v>-4038947.8313912759</v>
      </c>
    </row>
    <row r="25" spans="2:12" x14ac:dyDescent="0.25">
      <c r="B25" s="11">
        <v>8</v>
      </c>
      <c r="C25" s="11">
        <v>-3279373.4475836474</v>
      </c>
    </row>
    <row r="26" spans="2:12" x14ac:dyDescent="0.25">
      <c r="B26" s="11">
        <v>8.5</v>
      </c>
      <c r="C26" s="11">
        <v>-2519799.063776019</v>
      </c>
    </row>
    <row r="27" spans="2:12" x14ac:dyDescent="0.25">
      <c r="B27" s="11">
        <v>9</v>
      </c>
      <c r="C27" s="11">
        <v>-1760224.6799683911</v>
      </c>
    </row>
    <row r="28" spans="2:12" x14ac:dyDescent="0.25">
      <c r="B28" s="11">
        <v>9.5</v>
      </c>
      <c r="C28" s="11">
        <v>-1000650.2961607627</v>
      </c>
    </row>
    <row r="29" spans="2:12" x14ac:dyDescent="0.25">
      <c r="B29" s="11">
        <v>10</v>
      </c>
      <c r="C29" s="11">
        <v>-241075.91235313448</v>
      </c>
    </row>
    <row r="30" spans="2:12" x14ac:dyDescent="0.25">
      <c r="B30" s="11">
        <v>10.5</v>
      </c>
      <c r="C30" s="11">
        <v>518498.4714544937</v>
      </c>
    </row>
    <row r="31" spans="2:12" x14ac:dyDescent="0.25">
      <c r="B31" s="11">
        <v>11</v>
      </c>
      <c r="C31" s="11">
        <v>1278072.8552621221</v>
      </c>
    </row>
    <row r="32" spans="2:12" x14ac:dyDescent="0.25">
      <c r="B32" s="11">
        <v>11.5</v>
      </c>
      <c r="C32" s="11">
        <v>2037647.2390697505</v>
      </c>
      <c r="K32" t="s">
        <v>56</v>
      </c>
      <c r="L32" s="8">
        <f>(C21-C29)/(B21-B29)</f>
        <v>1519148.7676152566</v>
      </c>
    </row>
    <row r="33" spans="2:12" x14ac:dyDescent="0.25">
      <c r="B33" s="11">
        <v>12</v>
      </c>
      <c r="C33" s="11">
        <v>2797221.6228773789</v>
      </c>
      <c r="L33">
        <f>(C33-C17)/(B33-B17)</f>
        <v>1519148.7676152568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E7DE-B41C-4519-AAE1-BD111D94B18F}">
  <dimension ref="A1:M22"/>
  <sheetViews>
    <sheetView workbookViewId="0">
      <selection sqref="A1:I9"/>
    </sheetView>
  </sheetViews>
  <sheetFormatPr defaultRowHeight="15" x14ac:dyDescent="0.25"/>
  <cols>
    <col min="1" max="1" width="13.140625" customWidth="1"/>
    <col min="3" max="3" width="13.140625" customWidth="1"/>
    <col min="4" max="4" width="13.5703125" bestFit="1" customWidth="1"/>
    <col min="5" max="5" width="13.7109375" customWidth="1"/>
    <col min="6" max="6" width="14.85546875" customWidth="1"/>
    <col min="7" max="7" width="14.5703125" bestFit="1" customWidth="1"/>
    <col min="8" max="8" width="13.85546875" bestFit="1" customWidth="1"/>
    <col min="9" max="9" width="12.7109375" bestFit="1" customWidth="1"/>
    <col min="10" max="10" width="15" customWidth="1"/>
    <col min="11" max="11" width="15.85546875" customWidth="1"/>
    <col min="12" max="12" width="13.42578125" customWidth="1"/>
    <col min="13" max="13" width="15.85546875" customWidth="1"/>
  </cols>
  <sheetData>
    <row r="1" spans="1:13" x14ac:dyDescent="0.25">
      <c r="A1" s="18" t="s">
        <v>46</v>
      </c>
      <c r="B1" s="22" t="s">
        <v>52</v>
      </c>
      <c r="C1" s="23"/>
      <c r="D1" s="23"/>
      <c r="E1" s="23"/>
      <c r="F1" s="23"/>
      <c r="G1" s="23"/>
      <c r="H1" s="23"/>
      <c r="I1" s="24"/>
    </row>
    <row r="2" spans="1:13" ht="15" customHeight="1" x14ac:dyDescent="0.25">
      <c r="A2" s="21" t="s">
        <v>49</v>
      </c>
      <c r="B2" s="18"/>
      <c r="C2" s="19">
        <v>-0.15</v>
      </c>
      <c r="D2" s="19">
        <v>-0.1</v>
      </c>
      <c r="E2" s="19">
        <v>-0.05</v>
      </c>
      <c r="F2" s="19">
        <v>0</v>
      </c>
      <c r="G2" s="19">
        <v>0.05</v>
      </c>
      <c r="H2" s="19">
        <v>0.1</v>
      </c>
      <c r="I2" s="19">
        <v>0.15</v>
      </c>
    </row>
    <row r="3" spans="1:13" ht="30" x14ac:dyDescent="0.25">
      <c r="A3" s="21"/>
      <c r="B3" s="19">
        <v>-0.15</v>
      </c>
      <c r="C3" s="20">
        <v>204034.67655813368</v>
      </c>
      <c r="D3" s="20">
        <v>1001587.7795561482</v>
      </c>
      <c r="E3" s="20">
        <v>1799140.8825541548</v>
      </c>
      <c r="F3" s="20">
        <v>2596693.9855521643</v>
      </c>
      <c r="G3" s="20">
        <v>3394247.0885501746</v>
      </c>
      <c r="H3" s="20">
        <v>4191800.1915481845</v>
      </c>
      <c r="I3" s="20">
        <v>4989353.2945461944</v>
      </c>
      <c r="K3" s="1" t="s">
        <v>65</v>
      </c>
      <c r="L3" s="9">
        <f>8*(1+$B9)</f>
        <v>9.1999999999999993</v>
      </c>
    </row>
    <row r="4" spans="1:13" ht="30" x14ac:dyDescent="0.25">
      <c r="A4" s="21"/>
      <c r="B4" s="19">
        <v>-0.1</v>
      </c>
      <c r="C4" s="20">
        <v>-488697.16147442372</v>
      </c>
      <c r="D4" s="20">
        <v>308855.94152359082</v>
      </c>
      <c r="E4" s="20">
        <v>1106409.0445215986</v>
      </c>
      <c r="F4" s="20">
        <v>1903962.147519608</v>
      </c>
      <c r="G4" s="20">
        <v>2701515.2505176179</v>
      </c>
      <c r="H4" s="20">
        <v>3499068.3535156278</v>
      </c>
      <c r="I4" s="20">
        <v>4296621.4565136367</v>
      </c>
      <c r="K4" s="1" t="s">
        <v>66</v>
      </c>
      <c r="L4" s="17">
        <f>10.5*(1+I$2)</f>
        <v>12.074999999999999</v>
      </c>
    </row>
    <row r="5" spans="1:13" x14ac:dyDescent="0.25">
      <c r="A5" s="21"/>
      <c r="B5" s="19">
        <v>-0.05</v>
      </c>
      <c r="C5" s="20">
        <v>-1181428.9995069804</v>
      </c>
      <c r="D5" s="20">
        <v>-383875.89650896634</v>
      </c>
      <c r="E5" s="20">
        <v>413677.20648904121</v>
      </c>
      <c r="F5" s="20">
        <v>1211230.3094870509</v>
      </c>
      <c r="G5" s="20">
        <v>2008783.4124850603</v>
      </c>
      <c r="H5" s="20">
        <v>2806336.5154830702</v>
      </c>
      <c r="I5" s="20">
        <v>3603889.61848108</v>
      </c>
      <c r="K5" t="s">
        <v>45</v>
      </c>
      <c r="L5" s="7">
        <v>0.12</v>
      </c>
    </row>
    <row r="6" spans="1:13" x14ac:dyDescent="0.25">
      <c r="A6" s="21"/>
      <c r="B6" s="19">
        <v>0</v>
      </c>
      <c r="C6" s="20">
        <v>-1874160.8375395376</v>
      </c>
      <c r="D6" s="20">
        <v>-1076607.7345415233</v>
      </c>
      <c r="E6" s="20">
        <v>-279054.63154351618</v>
      </c>
      <c r="F6" s="20">
        <v>518498.4714544937</v>
      </c>
      <c r="G6" s="20">
        <v>1316051.5744525036</v>
      </c>
      <c r="H6" s="20">
        <v>2113604.6774505135</v>
      </c>
      <c r="I6" s="20">
        <v>2911157.7804485243</v>
      </c>
    </row>
    <row r="7" spans="1:13" x14ac:dyDescent="0.25">
      <c r="A7" s="21"/>
      <c r="B7" s="19">
        <v>0.05</v>
      </c>
      <c r="C7" s="20">
        <v>-2566892.6755720945</v>
      </c>
      <c r="D7" s="20">
        <v>-1769339.5725740802</v>
      </c>
      <c r="E7" s="20">
        <v>-971786.46957607288</v>
      </c>
      <c r="F7" s="20">
        <v>-174233.366578063</v>
      </c>
      <c r="G7" s="20">
        <v>623319.73641994689</v>
      </c>
      <c r="H7" s="20">
        <v>1420872.8394179563</v>
      </c>
      <c r="I7" s="20">
        <v>2218425.9424159662</v>
      </c>
    </row>
    <row r="8" spans="1:13" x14ac:dyDescent="0.25">
      <c r="A8" s="21"/>
      <c r="B8" s="19">
        <v>0.1</v>
      </c>
      <c r="C8" s="20">
        <v>-3259624.5136046521</v>
      </c>
      <c r="D8" s="20">
        <v>-2462071.4106066376</v>
      </c>
      <c r="E8" s="20">
        <v>-1664518.3076086305</v>
      </c>
      <c r="F8" s="20">
        <v>-866965.20461062074</v>
      </c>
      <c r="G8" s="20">
        <v>-69412.101612610975</v>
      </c>
      <c r="H8" s="20">
        <v>728141.00138539914</v>
      </c>
      <c r="I8" s="20">
        <v>1525694.1043834086</v>
      </c>
    </row>
    <row r="9" spans="1:13" x14ac:dyDescent="0.25">
      <c r="A9" s="21"/>
      <c r="B9" s="19">
        <v>0.15</v>
      </c>
      <c r="C9" s="20">
        <v>-3952356.3516372079</v>
      </c>
      <c r="D9" s="20">
        <v>-3154803.2486391934</v>
      </c>
      <c r="E9" s="20">
        <v>-2357250.1456411863</v>
      </c>
      <c r="F9" s="20">
        <v>-1559697.0426431764</v>
      </c>
      <c r="G9" s="20">
        <v>-762143.93964516663</v>
      </c>
      <c r="H9" s="20">
        <v>35409.163352843374</v>
      </c>
      <c r="I9" s="20">
        <v>832962.26635085233</v>
      </c>
    </row>
    <row r="10" spans="1:13" ht="30" x14ac:dyDescent="0.25">
      <c r="A10" t="s">
        <v>19</v>
      </c>
      <c r="B10" s="2" t="s">
        <v>22</v>
      </c>
      <c r="C10" s="1" t="s">
        <v>28</v>
      </c>
      <c r="D10" s="2" t="s">
        <v>64</v>
      </c>
      <c r="E10" s="2" t="s">
        <v>13</v>
      </c>
      <c r="F10" s="2" t="s">
        <v>15</v>
      </c>
      <c r="G10" s="2" t="s">
        <v>35</v>
      </c>
      <c r="H10" s="2" t="s">
        <v>37</v>
      </c>
      <c r="I10" s="2" t="s">
        <v>39</v>
      </c>
      <c r="J10" s="2" t="s">
        <v>41</v>
      </c>
      <c r="K10" s="2" t="s">
        <v>42</v>
      </c>
      <c r="L10" s="2" t="s">
        <v>53</v>
      </c>
      <c r="M10" s="2" t="s">
        <v>36</v>
      </c>
    </row>
    <row r="11" spans="1:13" x14ac:dyDescent="0.25">
      <c r="A11">
        <v>0</v>
      </c>
      <c r="B11" s="2"/>
      <c r="G11" s="4">
        <v>1500000</v>
      </c>
      <c r="I11" s="4">
        <f>H11-G11</f>
        <v>-1500000</v>
      </c>
      <c r="M11" s="4">
        <f t="shared" ref="M11:M20" si="0">I11-L11</f>
        <v>-1500000</v>
      </c>
    </row>
    <row r="12" spans="1:13" x14ac:dyDescent="0.25">
      <c r="A12">
        <v>1</v>
      </c>
      <c r="B12">
        <v>195000</v>
      </c>
      <c r="C12" s="11">
        <v>55714.28571428571</v>
      </c>
      <c r="D12" s="4">
        <f t="shared" ref="D12:D20" si="1">B12*$L$3</f>
        <v>1793999.9999999998</v>
      </c>
      <c r="E12" s="9">
        <f>0.12*D12</f>
        <v>215279.99999999997</v>
      </c>
      <c r="F12" s="9">
        <f>0.02*D12</f>
        <v>35879.999999999993</v>
      </c>
      <c r="G12" s="13">
        <f>C12+D12+E12+F12</f>
        <v>2100874.2857142854</v>
      </c>
      <c r="H12" s="9">
        <f t="shared" ref="H12:H20" si="2">B12*$L$4</f>
        <v>2354625</v>
      </c>
      <c r="I12" s="4">
        <f t="shared" ref="I12:I20" si="3">H12-G12</f>
        <v>253750.71428571455</v>
      </c>
      <c r="J12" s="16">
        <v>-214350</v>
      </c>
      <c r="K12" s="9">
        <f t="shared" ref="K12:K20" si="4">I12+J12</f>
        <v>39400.714285714552</v>
      </c>
      <c r="L12" s="9">
        <f>0.35*K12</f>
        <v>13790.250000000093</v>
      </c>
      <c r="M12" s="4">
        <f t="shared" si="0"/>
        <v>239960.46428571446</v>
      </c>
    </row>
    <row r="13" spans="1:13" x14ac:dyDescent="0.25">
      <c r="A13">
        <v>2</v>
      </c>
      <c r="B13">
        <v>275000</v>
      </c>
      <c r="C13" s="11">
        <v>78571.428571428565</v>
      </c>
      <c r="D13" s="4">
        <f t="shared" si="1"/>
        <v>2530000</v>
      </c>
      <c r="E13" s="9">
        <f t="shared" ref="E13:E20" si="5">0.12*D13</f>
        <v>303600</v>
      </c>
      <c r="F13" s="9">
        <f t="shared" ref="F13:F20" si="6">0.02*D13</f>
        <v>50600</v>
      </c>
      <c r="G13" s="13">
        <f t="shared" ref="G13:G20" si="7">C13+D13+E13+F13</f>
        <v>2962771.4285714286</v>
      </c>
      <c r="H13" s="9">
        <f t="shared" si="2"/>
        <v>3320625</v>
      </c>
      <c r="I13" s="4">
        <f t="shared" si="3"/>
        <v>357853.57142857136</v>
      </c>
      <c r="J13" s="16">
        <v>-367350</v>
      </c>
      <c r="K13" s="9">
        <f t="shared" si="4"/>
        <v>-9496.428571428638</v>
      </c>
      <c r="L13" s="9">
        <f t="shared" ref="L13:L20" si="8">0.35*K13</f>
        <v>-3323.7500000000232</v>
      </c>
      <c r="M13" s="4">
        <f t="shared" si="0"/>
        <v>361177.32142857136</v>
      </c>
    </row>
    <row r="14" spans="1:13" x14ac:dyDescent="0.25">
      <c r="A14">
        <v>3</v>
      </c>
      <c r="B14">
        <v>385000</v>
      </c>
      <c r="C14" s="11">
        <v>113000</v>
      </c>
      <c r="D14" s="4">
        <f t="shared" si="1"/>
        <v>3541999.9999999995</v>
      </c>
      <c r="E14" s="9">
        <f t="shared" si="5"/>
        <v>425039.99999999994</v>
      </c>
      <c r="F14" s="9">
        <f t="shared" si="6"/>
        <v>70839.999999999985</v>
      </c>
      <c r="G14" s="13">
        <f t="shared" si="7"/>
        <v>4150879.9999999995</v>
      </c>
      <c r="H14" s="9">
        <f t="shared" si="2"/>
        <v>4648875</v>
      </c>
      <c r="I14" s="4">
        <f t="shared" si="3"/>
        <v>497995.00000000047</v>
      </c>
      <c r="J14" s="16">
        <v>-262350</v>
      </c>
      <c r="K14" s="9">
        <f t="shared" si="4"/>
        <v>235645.00000000047</v>
      </c>
      <c r="L14" s="9">
        <f t="shared" si="8"/>
        <v>82475.75000000016</v>
      </c>
      <c r="M14" s="4">
        <f t="shared" si="0"/>
        <v>415519.25000000029</v>
      </c>
    </row>
    <row r="15" spans="1:13" x14ac:dyDescent="0.25">
      <c r="A15">
        <v>4</v>
      </c>
      <c r="B15">
        <v>550000</v>
      </c>
      <c r="C15" s="11">
        <v>157142.85714285713</v>
      </c>
      <c r="D15" s="4">
        <f t="shared" si="1"/>
        <v>5060000</v>
      </c>
      <c r="E15" s="9">
        <f t="shared" si="5"/>
        <v>607200</v>
      </c>
      <c r="F15" s="9">
        <f t="shared" si="6"/>
        <v>101200</v>
      </c>
      <c r="G15" s="13">
        <f t="shared" si="7"/>
        <v>5925542.8571428573</v>
      </c>
      <c r="H15" s="9">
        <f t="shared" si="2"/>
        <v>6641250</v>
      </c>
      <c r="I15" s="4">
        <f t="shared" si="3"/>
        <v>715707.14285714272</v>
      </c>
      <c r="J15" s="16">
        <v>-187350</v>
      </c>
      <c r="K15" s="9">
        <f t="shared" si="4"/>
        <v>528357.14285714272</v>
      </c>
      <c r="L15" s="9">
        <f t="shared" si="8"/>
        <v>184924.99999999994</v>
      </c>
      <c r="M15" s="4">
        <f t="shared" si="0"/>
        <v>530782.14285714272</v>
      </c>
    </row>
    <row r="16" spans="1:13" x14ac:dyDescent="0.25">
      <c r="A16">
        <v>5</v>
      </c>
      <c r="B16">
        <v>625000</v>
      </c>
      <c r="C16" s="11">
        <v>178571.42857142858</v>
      </c>
      <c r="D16" s="4">
        <f t="shared" si="1"/>
        <v>5750000</v>
      </c>
      <c r="E16" s="9">
        <f t="shared" si="5"/>
        <v>690000</v>
      </c>
      <c r="F16" s="9">
        <f t="shared" si="6"/>
        <v>115000</v>
      </c>
      <c r="G16" s="13">
        <f t="shared" si="7"/>
        <v>6733571.4285714282</v>
      </c>
      <c r="H16" s="9">
        <f t="shared" si="2"/>
        <v>7546875</v>
      </c>
      <c r="I16" s="4">
        <f t="shared" si="3"/>
        <v>813303.57142857183</v>
      </c>
      <c r="J16" s="16">
        <v>-133950</v>
      </c>
      <c r="K16" s="9">
        <f t="shared" si="4"/>
        <v>679353.57142857183</v>
      </c>
      <c r="L16" s="9">
        <f t="shared" si="8"/>
        <v>237773.75000000012</v>
      </c>
      <c r="M16" s="4">
        <f t="shared" si="0"/>
        <v>575529.82142857171</v>
      </c>
    </row>
    <row r="17" spans="1:13" x14ac:dyDescent="0.25">
      <c r="A17">
        <v>6</v>
      </c>
      <c r="B17">
        <v>695000</v>
      </c>
      <c r="C17" s="11">
        <v>198571.42857142858</v>
      </c>
      <c r="D17" s="4">
        <f t="shared" si="1"/>
        <v>6393999.9999999991</v>
      </c>
      <c r="E17" s="9">
        <f t="shared" si="5"/>
        <v>767279.99999999988</v>
      </c>
      <c r="F17" s="9">
        <f t="shared" si="6"/>
        <v>127879.99999999999</v>
      </c>
      <c r="G17" s="13">
        <f t="shared" si="7"/>
        <v>7487731.4285714272</v>
      </c>
      <c r="H17" s="9">
        <f t="shared" si="2"/>
        <v>8392125</v>
      </c>
      <c r="I17" s="4">
        <f t="shared" si="3"/>
        <v>904393.57142857276</v>
      </c>
      <c r="J17" s="16">
        <v>-133800</v>
      </c>
      <c r="K17" s="9">
        <f t="shared" si="4"/>
        <v>770593.57142857276</v>
      </c>
      <c r="L17" s="9">
        <f t="shared" si="8"/>
        <v>269707.75000000047</v>
      </c>
      <c r="M17" s="4">
        <f t="shared" si="0"/>
        <v>634685.82142857229</v>
      </c>
    </row>
    <row r="18" spans="1:13" x14ac:dyDescent="0.25">
      <c r="A18">
        <v>7</v>
      </c>
      <c r="B18">
        <v>630000</v>
      </c>
      <c r="C18" s="11">
        <v>180000</v>
      </c>
      <c r="D18" s="4">
        <f t="shared" si="1"/>
        <v>5796000</v>
      </c>
      <c r="E18" s="9">
        <f t="shared" si="5"/>
        <v>695520</v>
      </c>
      <c r="F18" s="9">
        <f t="shared" si="6"/>
        <v>115920</v>
      </c>
      <c r="G18" s="13">
        <f t="shared" si="7"/>
        <v>6787440</v>
      </c>
      <c r="H18" s="9">
        <f t="shared" si="2"/>
        <v>7607250</v>
      </c>
      <c r="I18" s="4">
        <f t="shared" si="3"/>
        <v>819810</v>
      </c>
      <c r="J18" s="16">
        <v>-133950</v>
      </c>
      <c r="K18" s="9">
        <f t="shared" si="4"/>
        <v>685860</v>
      </c>
      <c r="L18" s="9">
        <f t="shared" si="8"/>
        <v>240050.99999999997</v>
      </c>
      <c r="M18" s="4">
        <f t="shared" si="0"/>
        <v>579759</v>
      </c>
    </row>
    <row r="19" spans="1:13" x14ac:dyDescent="0.25">
      <c r="A19">
        <v>8</v>
      </c>
      <c r="B19">
        <v>550000</v>
      </c>
      <c r="C19" s="11">
        <v>157142.85714285713</v>
      </c>
      <c r="D19" s="4">
        <f t="shared" si="1"/>
        <v>5060000</v>
      </c>
      <c r="E19" s="9">
        <f t="shared" si="5"/>
        <v>607200</v>
      </c>
      <c r="F19" s="9">
        <f t="shared" si="6"/>
        <v>101200</v>
      </c>
      <c r="G19" s="13">
        <f t="shared" si="7"/>
        <v>5925542.8571428573</v>
      </c>
      <c r="H19" s="9">
        <f t="shared" si="2"/>
        <v>6641250</v>
      </c>
      <c r="I19" s="4">
        <f t="shared" si="3"/>
        <v>715707.14285714272</v>
      </c>
      <c r="J19" s="16">
        <v>-66900</v>
      </c>
      <c r="K19" s="9">
        <f t="shared" si="4"/>
        <v>648807.14285714272</v>
      </c>
      <c r="L19" s="9">
        <f t="shared" si="8"/>
        <v>227082.49999999994</v>
      </c>
      <c r="M19" s="4">
        <f t="shared" si="0"/>
        <v>488624.64285714278</v>
      </c>
    </row>
    <row r="20" spans="1:13" x14ac:dyDescent="0.25">
      <c r="A20">
        <v>9</v>
      </c>
      <c r="B20">
        <v>295000</v>
      </c>
      <c r="C20" s="11">
        <v>84285.71428571429</v>
      </c>
      <c r="D20" s="4">
        <f t="shared" si="1"/>
        <v>2714000</v>
      </c>
      <c r="E20" s="9">
        <f t="shared" si="5"/>
        <v>325680</v>
      </c>
      <c r="F20" s="9">
        <f t="shared" si="6"/>
        <v>54280</v>
      </c>
      <c r="G20" s="13">
        <f t="shared" si="7"/>
        <v>3178245.7142857141</v>
      </c>
      <c r="H20" s="9">
        <f t="shared" si="2"/>
        <v>3562125</v>
      </c>
      <c r="I20" s="4">
        <f t="shared" si="3"/>
        <v>383879.28571428591</v>
      </c>
      <c r="J20" s="16">
        <v>0</v>
      </c>
      <c r="K20" s="9">
        <f t="shared" si="4"/>
        <v>383879.28571428591</v>
      </c>
      <c r="L20" s="9">
        <f t="shared" si="8"/>
        <v>134357.75000000006</v>
      </c>
      <c r="M20" s="4">
        <f t="shared" si="0"/>
        <v>249521.53571428586</v>
      </c>
    </row>
    <row r="22" spans="1:13" x14ac:dyDescent="0.25">
      <c r="L22" t="s">
        <v>46</v>
      </c>
      <c r="M22" s="9">
        <f>NPV(L5,M12:M20)+M11</f>
        <v>832962.26635085233</v>
      </c>
    </row>
  </sheetData>
  <mergeCells count="2">
    <mergeCell ref="A2:A9"/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B40C-5ADE-4315-B1AA-83AE7753CCCD}">
  <dimension ref="A1:V22"/>
  <sheetViews>
    <sheetView tabSelected="1" workbookViewId="0">
      <selection activeCell="B7" sqref="B7"/>
    </sheetView>
  </sheetViews>
  <sheetFormatPr defaultRowHeight="15" x14ac:dyDescent="0.25"/>
  <cols>
    <col min="1" max="1" width="13.7109375" customWidth="1"/>
    <col min="2" max="2" width="10.5703125" bestFit="1" customWidth="1"/>
    <col min="4" max="4" width="11.85546875" bestFit="1" customWidth="1"/>
    <col min="5" max="5" width="10.85546875" bestFit="1" customWidth="1"/>
    <col min="6" max="6" width="12.42578125" customWidth="1"/>
    <col min="7" max="7" width="11.7109375" customWidth="1"/>
    <col min="8" max="9" width="13.5703125" bestFit="1" customWidth="1"/>
    <col min="10" max="10" width="11.5703125" bestFit="1" customWidth="1"/>
    <col min="11" max="11" width="15.140625" customWidth="1"/>
    <col min="12" max="13" width="11.85546875" bestFit="1" customWidth="1"/>
    <col min="14" max="14" width="13.5703125" bestFit="1" customWidth="1"/>
    <col min="17" max="17" width="11.85546875" bestFit="1" customWidth="1"/>
    <col min="22" max="22" width="11.85546875" bestFit="1" customWidth="1"/>
  </cols>
  <sheetData>
    <row r="1" spans="1:17" ht="60" x14ac:dyDescent="0.25">
      <c r="A1" s="2" t="s">
        <v>57</v>
      </c>
      <c r="B1" s="15">
        <v>301457.54558627814</v>
      </c>
      <c r="C1" t="s">
        <v>58</v>
      </c>
      <c r="E1" s="2" t="s">
        <v>61</v>
      </c>
      <c r="F1" s="4">
        <v>50</v>
      </c>
      <c r="G1" s="4"/>
    </row>
    <row r="2" spans="1:17" ht="60" x14ac:dyDescent="0.25">
      <c r="A2" t="s">
        <v>52</v>
      </c>
      <c r="B2" s="9">
        <v>10.5</v>
      </c>
      <c r="E2" s="2" t="s">
        <v>50</v>
      </c>
      <c r="F2" s="4">
        <v>8</v>
      </c>
    </row>
    <row r="3" spans="1:17" x14ac:dyDescent="0.25">
      <c r="A3" t="s">
        <v>45</v>
      </c>
      <c r="B3" s="7">
        <v>0.12</v>
      </c>
    </row>
    <row r="4" spans="1:17" ht="60" x14ac:dyDescent="0.25">
      <c r="A4" s="2" t="s">
        <v>60</v>
      </c>
      <c r="B4">
        <v>175</v>
      </c>
    </row>
    <row r="5" spans="1:17" ht="45" x14ac:dyDescent="0.25">
      <c r="A5" t="s">
        <v>19</v>
      </c>
      <c r="B5" s="2" t="s">
        <v>22</v>
      </c>
      <c r="C5" s="2" t="s">
        <v>59</v>
      </c>
      <c r="D5" s="2" t="s">
        <v>26</v>
      </c>
      <c r="E5" s="2" t="s">
        <v>30</v>
      </c>
      <c r="F5" s="2" t="s">
        <v>62</v>
      </c>
      <c r="G5" s="2" t="s">
        <v>63</v>
      </c>
      <c r="H5" s="2" t="s">
        <v>35</v>
      </c>
      <c r="I5" s="2" t="s">
        <v>37</v>
      </c>
      <c r="J5" s="2" t="s">
        <v>39</v>
      </c>
      <c r="K5" s="2" t="s">
        <v>41</v>
      </c>
      <c r="L5" s="2" t="s">
        <v>42</v>
      </c>
      <c r="M5" s="2" t="s">
        <v>53</v>
      </c>
      <c r="N5" s="2" t="s">
        <v>36</v>
      </c>
    </row>
    <row r="6" spans="1:17" x14ac:dyDescent="0.25">
      <c r="A6">
        <v>0</v>
      </c>
      <c r="B6" s="2"/>
      <c r="H6" s="4">
        <v>1500000</v>
      </c>
      <c r="J6" s="4">
        <f>I6-H6</f>
        <v>-1500000</v>
      </c>
      <c r="N6" s="4">
        <f>J6-M6</f>
        <v>-1500000</v>
      </c>
      <c r="Q6" s="9"/>
    </row>
    <row r="7" spans="1:17" x14ac:dyDescent="0.25">
      <c r="A7">
        <v>1</v>
      </c>
      <c r="B7" s="8">
        <f>$B$1</f>
        <v>301457.54558627814</v>
      </c>
      <c r="C7">
        <f>B7/$B$4</f>
        <v>1722.6145462073036</v>
      </c>
      <c r="D7" s="9">
        <f>C7*$F$1</f>
        <v>86130.727310365182</v>
      </c>
      <c r="E7" s="4">
        <f>$F$2*B7</f>
        <v>2411660.3646902251</v>
      </c>
      <c r="F7" s="9">
        <f>0.12*E7</f>
        <v>289399.24376282701</v>
      </c>
      <c r="G7" s="9">
        <f>0.02*E7</f>
        <v>48233.207293804502</v>
      </c>
      <c r="H7" s="9">
        <f>G7+F7+E7+D7</f>
        <v>2835423.5430572219</v>
      </c>
      <c r="I7" s="9">
        <f>B7*$B$2</f>
        <v>3165304.2286559204</v>
      </c>
      <c r="J7" s="4">
        <f t="shared" ref="J7:J15" si="0">I7-H7</f>
        <v>329880.68559869844</v>
      </c>
      <c r="K7" s="11">
        <v>-214350</v>
      </c>
      <c r="L7" s="9">
        <f>J7+K7</f>
        <v>115530.68559869844</v>
      </c>
      <c r="M7" s="9">
        <f>0.35*L7</f>
        <v>40435.739959544451</v>
      </c>
      <c r="N7" s="4">
        <f t="shared" ref="N7:N15" si="1">J7-M7</f>
        <v>289444.945639154</v>
      </c>
      <c r="Q7" s="9"/>
    </row>
    <row r="8" spans="1:17" x14ac:dyDescent="0.25">
      <c r="A8">
        <v>2</v>
      </c>
      <c r="B8" s="8">
        <f t="shared" ref="B8:B15" si="2">$B$1</f>
        <v>301457.54558627814</v>
      </c>
      <c r="C8">
        <f t="shared" ref="C8:C15" si="3">B8/$B$4</f>
        <v>1722.6145462073036</v>
      </c>
      <c r="D8" s="9">
        <f t="shared" ref="D8:D15" si="4">C8*$F$1</f>
        <v>86130.727310365182</v>
      </c>
      <c r="E8" s="4">
        <f t="shared" ref="E8:E15" si="5">$F$2*B8</f>
        <v>2411660.3646902251</v>
      </c>
      <c r="F8" s="9">
        <f t="shared" ref="F8:F15" si="6">0.12*E8</f>
        <v>289399.24376282701</v>
      </c>
      <c r="G8" s="9">
        <f t="shared" ref="G8:G15" si="7">0.02*E8</f>
        <v>48233.207293804502</v>
      </c>
      <c r="H8" s="9">
        <f t="shared" ref="H8:H15" si="8">G8+F8+E8+D8</f>
        <v>2835423.5430572219</v>
      </c>
      <c r="I8" s="9">
        <f t="shared" ref="I8:I15" si="9">B8*$B$2</f>
        <v>3165304.2286559204</v>
      </c>
      <c r="J8" s="4">
        <f t="shared" si="0"/>
        <v>329880.68559869844</v>
      </c>
      <c r="K8" s="11">
        <v>-367350</v>
      </c>
      <c r="L8" s="9">
        <f t="shared" ref="L8:L15" si="10">J8+K8</f>
        <v>-37469.314401301555</v>
      </c>
      <c r="M8" s="9">
        <f t="shared" ref="M8:M15" si="11">0.35*L8</f>
        <v>-13114.260040455543</v>
      </c>
      <c r="N8" s="4">
        <f t="shared" si="1"/>
        <v>342994.945639154</v>
      </c>
    </row>
    <row r="9" spans="1:17" x14ac:dyDescent="0.25">
      <c r="A9">
        <v>3</v>
      </c>
      <c r="B9" s="8">
        <f t="shared" si="2"/>
        <v>301457.54558627814</v>
      </c>
      <c r="C9">
        <f t="shared" si="3"/>
        <v>1722.6145462073036</v>
      </c>
      <c r="D9" s="9">
        <f t="shared" si="4"/>
        <v>86130.727310365182</v>
      </c>
      <c r="E9" s="4">
        <f t="shared" si="5"/>
        <v>2411660.3646902251</v>
      </c>
      <c r="F9" s="9">
        <f t="shared" si="6"/>
        <v>289399.24376282701</v>
      </c>
      <c r="G9" s="9">
        <f t="shared" si="7"/>
        <v>48233.207293804502</v>
      </c>
      <c r="H9" s="9">
        <f t="shared" si="8"/>
        <v>2835423.5430572219</v>
      </c>
      <c r="I9" s="9">
        <f t="shared" si="9"/>
        <v>3165304.2286559204</v>
      </c>
      <c r="J9" s="4">
        <f t="shared" si="0"/>
        <v>329880.68559869844</v>
      </c>
      <c r="K9" s="11">
        <v>-262350</v>
      </c>
      <c r="L9" s="9">
        <f t="shared" si="10"/>
        <v>67530.685598698445</v>
      </c>
      <c r="M9" s="9">
        <f t="shared" si="11"/>
        <v>23635.739959544455</v>
      </c>
      <c r="N9" s="4">
        <f t="shared" si="1"/>
        <v>306244.945639154</v>
      </c>
    </row>
    <row r="10" spans="1:17" x14ac:dyDescent="0.25">
      <c r="A10">
        <v>4</v>
      </c>
      <c r="B10" s="8">
        <f t="shared" si="2"/>
        <v>301457.54558627814</v>
      </c>
      <c r="C10">
        <f t="shared" si="3"/>
        <v>1722.6145462073036</v>
      </c>
      <c r="D10" s="9">
        <f t="shared" si="4"/>
        <v>86130.727310365182</v>
      </c>
      <c r="E10" s="4">
        <f t="shared" si="5"/>
        <v>2411660.3646902251</v>
      </c>
      <c r="F10" s="9">
        <f t="shared" si="6"/>
        <v>289399.24376282701</v>
      </c>
      <c r="G10" s="9">
        <f t="shared" si="7"/>
        <v>48233.207293804502</v>
      </c>
      <c r="H10" s="9">
        <f t="shared" si="8"/>
        <v>2835423.5430572219</v>
      </c>
      <c r="I10" s="9">
        <f t="shared" si="9"/>
        <v>3165304.2286559204</v>
      </c>
      <c r="J10" s="4">
        <f t="shared" si="0"/>
        <v>329880.68559869844</v>
      </c>
      <c r="K10" s="11">
        <v>-187350</v>
      </c>
      <c r="L10" s="9">
        <f t="shared" si="10"/>
        <v>142530.68559869844</v>
      </c>
      <c r="M10" s="9">
        <f t="shared" si="11"/>
        <v>49885.739959544451</v>
      </c>
      <c r="N10" s="4">
        <f t="shared" si="1"/>
        <v>279994.945639154</v>
      </c>
    </row>
    <row r="11" spans="1:17" x14ac:dyDescent="0.25">
      <c r="A11">
        <v>5</v>
      </c>
      <c r="B11" s="8">
        <f t="shared" si="2"/>
        <v>301457.54558627814</v>
      </c>
      <c r="C11">
        <f t="shared" si="3"/>
        <v>1722.6145462073036</v>
      </c>
      <c r="D11" s="9">
        <f t="shared" si="4"/>
        <v>86130.727310365182</v>
      </c>
      <c r="E11" s="4">
        <f t="shared" si="5"/>
        <v>2411660.3646902251</v>
      </c>
      <c r="F11" s="9">
        <f t="shared" si="6"/>
        <v>289399.24376282701</v>
      </c>
      <c r="G11" s="9">
        <f t="shared" si="7"/>
        <v>48233.207293804502</v>
      </c>
      <c r="H11" s="9">
        <f t="shared" si="8"/>
        <v>2835423.5430572219</v>
      </c>
      <c r="I11" s="9">
        <f t="shared" si="9"/>
        <v>3165304.2286559204</v>
      </c>
      <c r="J11" s="4">
        <f t="shared" si="0"/>
        <v>329880.68559869844</v>
      </c>
      <c r="K11" s="11">
        <v>-133950</v>
      </c>
      <c r="L11" s="9">
        <f t="shared" si="10"/>
        <v>195930.68559869844</v>
      </c>
      <c r="M11" s="9">
        <f t="shared" si="11"/>
        <v>68575.739959544459</v>
      </c>
      <c r="N11" s="4">
        <f t="shared" si="1"/>
        <v>261304.945639154</v>
      </c>
    </row>
    <row r="12" spans="1:17" x14ac:dyDescent="0.25">
      <c r="A12">
        <v>6</v>
      </c>
      <c r="B12" s="8">
        <f t="shared" si="2"/>
        <v>301457.54558627814</v>
      </c>
      <c r="C12">
        <f t="shared" si="3"/>
        <v>1722.6145462073036</v>
      </c>
      <c r="D12" s="9">
        <f t="shared" si="4"/>
        <v>86130.727310365182</v>
      </c>
      <c r="E12" s="4">
        <f t="shared" si="5"/>
        <v>2411660.3646902251</v>
      </c>
      <c r="F12" s="9">
        <f t="shared" si="6"/>
        <v>289399.24376282701</v>
      </c>
      <c r="G12" s="9">
        <f t="shared" si="7"/>
        <v>48233.207293804502</v>
      </c>
      <c r="H12" s="9">
        <f t="shared" si="8"/>
        <v>2835423.5430572219</v>
      </c>
      <c r="I12" s="9">
        <f t="shared" si="9"/>
        <v>3165304.2286559204</v>
      </c>
      <c r="J12" s="4">
        <f t="shared" si="0"/>
        <v>329880.68559869844</v>
      </c>
      <c r="K12" s="11">
        <v>-133800</v>
      </c>
      <c r="L12" s="9">
        <f t="shared" si="10"/>
        <v>196080.68559869844</v>
      </c>
      <c r="M12" s="9">
        <f t="shared" si="11"/>
        <v>68628.239959544459</v>
      </c>
      <c r="N12" s="4">
        <f t="shared" si="1"/>
        <v>261252.445639154</v>
      </c>
    </row>
    <row r="13" spans="1:17" x14ac:dyDescent="0.25">
      <c r="A13">
        <v>7</v>
      </c>
      <c r="B13" s="8">
        <f t="shared" si="2"/>
        <v>301457.54558627814</v>
      </c>
      <c r="C13">
        <f t="shared" si="3"/>
        <v>1722.6145462073036</v>
      </c>
      <c r="D13" s="9">
        <f t="shared" si="4"/>
        <v>86130.727310365182</v>
      </c>
      <c r="E13" s="4">
        <f t="shared" si="5"/>
        <v>2411660.3646902251</v>
      </c>
      <c r="F13" s="9">
        <f t="shared" si="6"/>
        <v>289399.24376282701</v>
      </c>
      <c r="G13" s="9">
        <f t="shared" si="7"/>
        <v>48233.207293804502</v>
      </c>
      <c r="H13" s="9">
        <f t="shared" si="8"/>
        <v>2835423.5430572219</v>
      </c>
      <c r="I13" s="9">
        <f t="shared" si="9"/>
        <v>3165304.2286559204</v>
      </c>
      <c r="J13" s="4">
        <f t="shared" si="0"/>
        <v>329880.68559869844</v>
      </c>
      <c r="K13" s="11">
        <v>-133950</v>
      </c>
      <c r="L13" s="9">
        <f t="shared" si="10"/>
        <v>195930.68559869844</v>
      </c>
      <c r="M13" s="9">
        <f t="shared" si="11"/>
        <v>68575.739959544459</v>
      </c>
      <c r="N13" s="4">
        <f t="shared" si="1"/>
        <v>261304.945639154</v>
      </c>
    </row>
    <row r="14" spans="1:17" x14ac:dyDescent="0.25">
      <c r="A14">
        <v>8</v>
      </c>
      <c r="B14" s="8">
        <f t="shared" si="2"/>
        <v>301457.54558627814</v>
      </c>
      <c r="C14">
        <f t="shared" si="3"/>
        <v>1722.6145462073036</v>
      </c>
      <c r="D14" s="9">
        <f t="shared" si="4"/>
        <v>86130.727310365182</v>
      </c>
      <c r="E14" s="4">
        <f t="shared" si="5"/>
        <v>2411660.3646902251</v>
      </c>
      <c r="F14" s="9">
        <f t="shared" si="6"/>
        <v>289399.24376282701</v>
      </c>
      <c r="G14" s="9">
        <f t="shared" si="7"/>
        <v>48233.207293804502</v>
      </c>
      <c r="H14" s="9">
        <f t="shared" si="8"/>
        <v>2835423.5430572219</v>
      </c>
      <c r="I14" s="9">
        <f t="shared" si="9"/>
        <v>3165304.2286559204</v>
      </c>
      <c r="J14" s="4">
        <f t="shared" si="0"/>
        <v>329880.68559869844</v>
      </c>
      <c r="K14" s="11">
        <v>-66900</v>
      </c>
      <c r="L14" s="9">
        <f t="shared" si="10"/>
        <v>262980.68559869844</v>
      </c>
      <c r="M14" s="9">
        <f t="shared" si="11"/>
        <v>92043.239959544444</v>
      </c>
      <c r="N14" s="4">
        <f t="shared" si="1"/>
        <v>237837.445639154</v>
      </c>
    </row>
    <row r="15" spans="1:17" x14ac:dyDescent="0.25">
      <c r="A15">
        <v>9</v>
      </c>
      <c r="B15" s="8">
        <f t="shared" si="2"/>
        <v>301457.54558627814</v>
      </c>
      <c r="C15">
        <f t="shared" si="3"/>
        <v>1722.6145462073036</v>
      </c>
      <c r="D15" s="9">
        <f t="shared" si="4"/>
        <v>86130.727310365182</v>
      </c>
      <c r="E15" s="4">
        <f t="shared" si="5"/>
        <v>2411660.3646902251</v>
      </c>
      <c r="F15" s="9">
        <f t="shared" si="6"/>
        <v>289399.24376282701</v>
      </c>
      <c r="G15" s="9">
        <f t="shared" si="7"/>
        <v>48233.207293804502</v>
      </c>
      <c r="H15" s="9">
        <f t="shared" si="8"/>
        <v>2835423.5430572219</v>
      </c>
      <c r="I15" s="9">
        <f t="shared" si="9"/>
        <v>3165304.2286559204</v>
      </c>
      <c r="J15" s="4">
        <f t="shared" si="0"/>
        <v>329880.68559869844</v>
      </c>
      <c r="K15" s="11">
        <v>0</v>
      </c>
      <c r="L15" s="9">
        <f t="shared" si="10"/>
        <v>329880.68559869844</v>
      </c>
      <c r="M15" s="9">
        <f t="shared" si="11"/>
        <v>115458.23995954444</v>
      </c>
      <c r="N15" s="4">
        <f t="shared" si="1"/>
        <v>214422.445639154</v>
      </c>
    </row>
    <row r="17" spans="13:22" x14ac:dyDescent="0.25">
      <c r="M17" t="s">
        <v>46</v>
      </c>
      <c r="N17" s="9">
        <f>NPV(B3,N7:N15)+$N$6</f>
        <v>0</v>
      </c>
    </row>
    <row r="22" spans="13:22" x14ac:dyDescent="0.25">
      <c r="V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Question 1</vt:lpstr>
      <vt:lpstr>Question 2</vt:lpstr>
      <vt:lpstr>Question 3_a</vt:lpstr>
      <vt:lpstr>Question 3_b</vt:lpstr>
      <vt:lpstr>Question_4</vt:lpstr>
      <vt:lpstr>Question_5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Tummala</dc:creator>
  <cp:lastModifiedBy>Yashwanth Tummala</cp:lastModifiedBy>
  <dcterms:created xsi:type="dcterms:W3CDTF">2020-04-09T17:53:59Z</dcterms:created>
  <dcterms:modified xsi:type="dcterms:W3CDTF">2020-04-10T18:44:38Z</dcterms:modified>
</cp:coreProperties>
</file>