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125" firstSheet="31" activeTab="42"/>
  </bookViews>
  <sheets>
    <sheet name="Q-1" sheetId="1" r:id="rId1"/>
    <sheet name="Q-2" sheetId="2" r:id="rId2"/>
    <sheet name="Q-3" sheetId="4" r:id="rId3"/>
    <sheet name="Q-4" sheetId="5" r:id="rId4"/>
    <sheet name="Q-5" sheetId="6" r:id="rId5"/>
    <sheet name="Q-6" sheetId="8" r:id="rId6"/>
    <sheet name="Q-7" sheetId="9" r:id="rId7"/>
    <sheet name="Q-8" sheetId="10" r:id="rId8"/>
    <sheet name="Q-9" sheetId="11" r:id="rId9"/>
    <sheet name="Q-10" sheetId="12" r:id="rId10"/>
    <sheet name="Q-11 " sheetId="13" r:id="rId11"/>
    <sheet name="Q-12" sheetId="15" r:id="rId12"/>
    <sheet name="Q-13" sheetId="17" r:id="rId13"/>
    <sheet name="Q-14" sheetId="18" r:id="rId14"/>
    <sheet name="Q-15" sheetId="20" r:id="rId15"/>
    <sheet name="Q-16" sheetId="22" r:id="rId16"/>
    <sheet name="Q-17" sheetId="24" r:id="rId17"/>
    <sheet name="Q-18" sheetId="25" r:id="rId18"/>
    <sheet name="Q-19" sheetId="29" r:id="rId19"/>
    <sheet name="Q-20" sheetId="31" r:id="rId20"/>
    <sheet name="Q-21" sheetId="33" r:id="rId21"/>
    <sheet name="Q-22" sheetId="35" r:id="rId22"/>
    <sheet name="Q-23" sheetId="41" r:id="rId23"/>
    <sheet name="Q-24" sheetId="42" r:id="rId24"/>
    <sheet name="Q-25" sheetId="43" r:id="rId25"/>
    <sheet name="Q-26" sheetId="44" r:id="rId26"/>
    <sheet name="Q-27" sheetId="45" r:id="rId27"/>
    <sheet name="Q-28" sheetId="46" r:id="rId28"/>
    <sheet name="Q-29" sheetId="47" r:id="rId29"/>
    <sheet name="Q-30" sheetId="48" r:id="rId30"/>
    <sheet name="Q-31" sheetId="49" r:id="rId31"/>
    <sheet name="Q-32" sheetId="50" r:id="rId32"/>
    <sheet name="Q-33" sheetId="51" r:id="rId33"/>
    <sheet name="Q-34" sheetId="52" r:id="rId34"/>
    <sheet name="Q-35" sheetId="53" r:id="rId35"/>
    <sheet name="Q-36" sheetId="54" r:id="rId36"/>
    <sheet name="Q-37" sheetId="55" r:id="rId37"/>
    <sheet name="Q-38" sheetId="56" r:id="rId38"/>
    <sheet name="Q-39" sheetId="57" r:id="rId39"/>
    <sheet name="Q-40" sheetId="58" r:id="rId40"/>
    <sheet name="Q-41" sheetId="59" r:id="rId41"/>
    <sheet name="Q-42" sheetId="60" r:id="rId42"/>
    <sheet name="Q-43" sheetId="61" r:id="rId4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61" l="1"/>
  <c r="E10" i="60"/>
  <c r="E11" i="59"/>
  <c r="B13" i="58"/>
  <c r="B11" i="58"/>
  <c r="B12" i="55"/>
  <c r="E13" i="57"/>
  <c r="E12" i="57"/>
  <c r="E11" i="57"/>
  <c r="G15" i="56"/>
  <c r="G14" i="56"/>
  <c r="G12" i="56"/>
  <c r="G11" i="56"/>
  <c r="D10" i="55"/>
  <c r="B15" i="54"/>
  <c r="B14" i="54"/>
  <c r="B9" i="53"/>
  <c r="G8" i="52"/>
  <c r="C10" i="51"/>
  <c r="C10" i="50"/>
  <c r="D10" i="49"/>
  <c r="E9" i="48"/>
  <c r="E4" i="48"/>
  <c r="F8" i="47"/>
  <c r="F4" i="47"/>
  <c r="F9" i="46"/>
  <c r="F6" i="46"/>
  <c r="D12" i="45"/>
  <c r="D11" i="45"/>
  <c r="D10" i="45"/>
  <c r="D6" i="45"/>
  <c r="D5" i="45"/>
  <c r="D4" i="45"/>
  <c r="D11" i="44"/>
  <c r="D12" i="44"/>
  <c r="D10" i="44"/>
  <c r="D6" i="44"/>
  <c r="D5" i="44"/>
  <c r="D4" i="44"/>
  <c r="E13" i="43"/>
  <c r="E12" i="43"/>
  <c r="E11" i="43"/>
  <c r="E8" i="43"/>
  <c r="E7" i="43"/>
  <c r="E6" i="43"/>
  <c r="E12" i="42"/>
  <c r="E11" i="42"/>
  <c r="E10" i="42"/>
  <c r="E7" i="42"/>
  <c r="E6" i="42"/>
  <c r="E5" i="42"/>
  <c r="E12" i="41"/>
  <c r="E11" i="41"/>
  <c r="E9" i="41"/>
  <c r="E10" i="41"/>
  <c r="E6" i="41"/>
  <c r="E5" i="41"/>
  <c r="E4" i="41"/>
  <c r="B14" i="1" l="1"/>
  <c r="B13" i="1"/>
  <c r="B12" i="1"/>
  <c r="O14" i="24" l="1"/>
  <c r="O13" i="24"/>
  <c r="O12" i="24"/>
  <c r="C20" i="24"/>
  <c r="K14" i="24" s="1"/>
  <c r="B20" i="24"/>
  <c r="K13" i="24" s="1"/>
  <c r="A20" i="24"/>
  <c r="K12" i="24" s="1"/>
  <c r="A62" i="20" l="1"/>
  <c r="J8" i="20" s="1"/>
  <c r="J3" i="18"/>
  <c r="K4" i="17"/>
  <c r="O14" i="15" l="1"/>
  <c r="O15" i="15" s="1"/>
  <c r="O13" i="15"/>
  <c r="K13" i="15"/>
  <c r="H13" i="15"/>
  <c r="E25" i="15"/>
  <c r="E31" i="15"/>
  <c r="E34" i="15"/>
  <c r="E35" i="15"/>
  <c r="E36" i="15"/>
  <c r="E15" i="15"/>
  <c r="E37" i="15"/>
  <c r="E38" i="15"/>
  <c r="E39" i="15"/>
  <c r="E16" i="15"/>
  <c r="E17" i="15"/>
  <c r="E18" i="15"/>
  <c r="E19" i="15"/>
  <c r="E20" i="15"/>
  <c r="E21" i="15"/>
  <c r="E22" i="15"/>
  <c r="E23" i="15"/>
  <c r="E24" i="15"/>
  <c r="E26" i="15"/>
  <c r="E27" i="15"/>
  <c r="E28" i="15"/>
  <c r="E29" i="15"/>
  <c r="E30" i="15"/>
  <c r="E32" i="15"/>
  <c r="E33" i="15"/>
  <c r="E14" i="15"/>
  <c r="M19" i="13"/>
  <c r="K19" i="13"/>
  <c r="I19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0" i="13"/>
  <c r="M21" i="12"/>
  <c r="M20" i="12"/>
  <c r="M19" i="12"/>
  <c r="I21" i="12"/>
  <c r="I20" i="12"/>
  <c r="I19" i="12"/>
  <c r="Q15" i="12"/>
  <c r="Q14" i="12"/>
  <c r="Q13" i="12"/>
  <c r="M15" i="12"/>
  <c r="M14" i="12"/>
  <c r="M13" i="12"/>
  <c r="I15" i="12"/>
  <c r="I14" i="12"/>
  <c r="I13" i="12"/>
  <c r="E21" i="12"/>
  <c r="D21" i="12"/>
  <c r="C21" i="12"/>
  <c r="B21" i="12"/>
  <c r="A21" i="12"/>
  <c r="F24" i="11" l="1"/>
  <c r="E21" i="11"/>
  <c r="E18" i="11"/>
  <c r="A117" i="11"/>
  <c r="D12" i="10"/>
  <c r="D9" i="10"/>
  <c r="A56" i="10"/>
  <c r="D11" i="9"/>
  <c r="A18" i="9"/>
  <c r="D8" i="9" s="1"/>
  <c r="D9" i="8"/>
  <c r="D8" i="8"/>
  <c r="D7" i="8"/>
  <c r="E9" i="5"/>
  <c r="E10" i="6"/>
  <c r="E11" i="6" l="1"/>
  <c r="E9" i="6"/>
  <c r="E8" i="5"/>
  <c r="E10" i="5"/>
  <c r="D12" i="4"/>
  <c r="D11" i="4"/>
  <c r="A57" i="4"/>
  <c r="D10" i="4" s="1"/>
  <c r="F10" i="2" l="1"/>
  <c r="C23" i="2"/>
  <c r="F12" i="2"/>
  <c r="F11" i="2" l="1"/>
  <c r="A106" i="22" l="1"/>
  <c r="M4" i="22"/>
</calcChain>
</file>

<file path=xl/sharedStrings.xml><?xml version="1.0" encoding="utf-8"?>
<sst xmlns="http://schemas.openxmlformats.org/spreadsheetml/2006/main" count="436" uniqueCount="217">
  <si>
    <t>1. Mean: What is the average weekly sales of the product category?</t>
  </si>
  <si>
    <t>1. Mean: What is the average waiting time for customers at the restaurant?</t>
  </si>
  <si>
    <t>Mean</t>
  </si>
  <si>
    <t>Median</t>
  </si>
  <si>
    <t>Mode</t>
  </si>
  <si>
    <t>Standard Deviation</t>
  </si>
  <si>
    <t>Range</t>
  </si>
  <si>
    <t>2. Median: What is the typical or central waiting time experienced by customers?</t>
  </si>
  <si>
    <t>3. Mode: Are there any recurring or most frequently occurring waiting times for customers?</t>
  </si>
  <si>
    <t>Question:</t>
  </si>
  <si>
    <t>1. Mean: What is the average rental duration for customers at the car rental company?</t>
  </si>
  <si>
    <t>2. Median: What is the typical or central rental duration experienced by customers?</t>
  </si>
  <si>
    <t>3. Mode: Are there any recurring or most frequently occurring rental durations for customers?</t>
  </si>
  <si>
    <t>1. Range: What is the range of the production output for the machine?</t>
  </si>
  <si>
    <t>2. Variance: What is the variance of the production output for the machine?</t>
  </si>
  <si>
    <t>3. Standard Deviation: What is the standard deviation of the production output for the machine?</t>
  </si>
  <si>
    <t>Questions:</t>
  </si>
  <si>
    <t>1. Range: What is the range of the delivery times?</t>
  </si>
  <si>
    <t>2. Variance: What is the variance of the delivery times?</t>
  </si>
  <si>
    <t>3. Standard Deviation: What is the standard deviation of the delivery times?</t>
  </si>
  <si>
    <t>1. Measure of Central Tendency: What is the average satisfaction rating?</t>
  </si>
  <si>
    <t>2. Measure of Dispersion: What is the standard deviation of the satisfaction ratings?</t>
  </si>
  <si>
    <t>1. Measure of Central Tendency: What is the average monthly revenue for the product?</t>
  </si>
  <si>
    <t>2. Measure of Dispersion: What is the range of monthly revenue for the product?</t>
  </si>
  <si>
    <t>Data: Let's consider the rental durations (in days) for a sample of 50 customers:</t>
  </si>
  <si>
    <t>3, 2, 5, 4, 7, 2, 3, 3, 1, 6, 4, 2, 3, 5, 2, 4, 2, 1, 3, 5, 6, 3, 2, 1, 4, 2, 4, 5, 3, 2, 7, 2, 3, 4, 5, 1, 6, 2, 4, 3, 5, 3, 2, 4, 2, 6, 3, 2, 4, 5</t>
  </si>
  <si>
    <t>Day 1: 120 units   Day 2: 110 units   Day 3: 130 units    Day 4: 115 units   Day 5: 125 units   Day 6: 105 units   Day 7: 135 units   Day 8: 115 units    Day 9: 125 units    Day 10: 140 units</t>
  </si>
  <si>
    <t>Variance</t>
  </si>
  <si>
    <t>$500, $700, $400, $600, $550, $750, $650, $500, $600, $550, $800, $450, $700, $550, $600, $400, $650, $500, $750, $550, $700, $600, $500, $800, $550, $650, $400, $600, $750, $550</t>
  </si>
  <si>
    <t>$120, $150, $110, $135, $125, $140, $130, $155, $115, $145, $135, $130</t>
  </si>
  <si>
    <t>1. Measure of Central Tendency:</t>
  </si>
  <si>
    <t>2. Measure of Dispersion:</t>
  </si>
  <si>
    <t>Average</t>
  </si>
  <si>
    <t xml:space="preserve">            8, 7, 9, 6, 7, 8, 9, 8, 7, 6, 8, 9, 7, 8, 7, 6, 8, 9, 6, 7, 8, 9, 7, 6, 7, 8, 9, 8, 7, 6, 9, 8, 7, 6, 8, 9, 7, 8, 7, 6, 9, 8, 7, 6, 7, 8, 9, 8, 7, 6</t>
  </si>
  <si>
    <t xml:space="preserve">1. Measure of Central Tendency: </t>
  </si>
  <si>
    <t xml:space="preserve">2. Measure of Dispersion: </t>
  </si>
  <si>
    <t>1. Measure of Central Tendency: What is the average wait time for customers at the call center?</t>
  </si>
  <si>
    <t>2. Measure of Dispersion: What is the range of wait times for customers at the call center?</t>
  </si>
  <si>
    <t>3. Measure of Dispersion: What is the standard deviation of the wait times for customers at the call center?</t>
  </si>
  <si>
    <t>10, 15, 12, 18, 20, 25, 8, 14, 16, 22,
9, 17, 11, 13, 19, 23, 21, 16, 24, 27,
13, 10, 18, 16, 12, 14, 19, 21, 11, 17,
15, 20, 26, 13, 12, 14, 22, 19, 16, 11,
25, 18, 16, 13, 21, 20, 15, 12, 19, 17,
14, 16, 23, 18, 15, 11, 19, 22, 17, 12,
16, 14, 18, 20, 25, 13, 11, 22, 19, 17,
15, 16, 13, 14, 18, 20, 19, 21, 17, 12,
15, 13, 16, 14, 22, 21, 19, 18, 16, 11,
17, 14, 12, 20, 23, 19, 15, 16, 13, 18</t>
  </si>
  <si>
    <t>3. Measure of Dispersion:</t>
  </si>
  <si>
    <t>1. Measure of Central Tendency: What is the average fuel efficiency for each vehicle model?</t>
  </si>
  <si>
    <t>2. Measure of Dispersion: What is the range of fuel efficiency for each vehicle model?</t>
  </si>
  <si>
    <t>3. Measure of Dispersion: What is the variance of the fuel efficiency for each vehicle model?</t>
  </si>
  <si>
    <t>Model A: 30, 32, 33, 28, 31, 30, 29, 30, 32, 31,
Model B: 25, 27, 26, 23, 28, 24, 26, 25, 27, 28,
Model C: 22, 23, 20, 25, 21, 24, 23, 22, 25, 24,
Model D: 18, 17, 19, 20, 21, 18, 19, 17, 20, 19,
Model E: 35, 36, 34, 35, 33, 34, 32, 33, 36, 34</t>
  </si>
  <si>
    <t>Model A</t>
  </si>
  <si>
    <t>Model B</t>
  </si>
  <si>
    <t>Model C</t>
  </si>
  <si>
    <t>Model D</t>
  </si>
  <si>
    <t>Model E</t>
  </si>
  <si>
    <t>Mean(Average)</t>
  </si>
  <si>
    <t>1. Frequency Distribution: Create a frequency distribution table for the ages of the employees.</t>
  </si>
  <si>
    <t>2. Mode: What is the mode (most common age) among the employees?</t>
  </si>
  <si>
    <t>3. Median: What is the median age of the employees?</t>
  </si>
  <si>
    <t>4. Range: What is the range of ages among the employees?</t>
  </si>
  <si>
    <t>28, 32, 35, 40, 42, 28, 33, 38, 30, 41,
37, 31, 34, 29, 36, 43, 39, 27, 35, 31,
39, 45, 29, 33, 37, 40, 36, 29, 31, 38,
35, 44, 32, 39, 36, 30, 33, 28, 41, 35,
31, 37, 42, 29, 34, 40, 31, 33, 38, 36,
39, 27, 35, 30, 43, 29, 32, 36, 31, 40,
38, 44, 37, 33, 35, 41, 30, 31, 39, 28,
45, 29, 33, 38, 34, 32, 35, 31, 40, 36,
39, 27, 35, 30, 43, 29, 32, 36, 31, 40,
38, 44, 37, 33, 35, 41, 30, 31, 39, 28</t>
  </si>
  <si>
    <t>age</t>
  </si>
  <si>
    <t>frequency</t>
  </si>
  <si>
    <t>1. Frequency Distribution:</t>
  </si>
  <si>
    <t>2. Mode:</t>
  </si>
  <si>
    <t>3. Median:</t>
  </si>
  <si>
    <t>4. Range:</t>
  </si>
  <si>
    <t>1. Frequency Distribution: Create a frequency distribution table for the purchase amounts.</t>
  </si>
  <si>
    <t>2. Mode: What is the mode (most common purchase amount) among the customers?</t>
  </si>
  <si>
    <t>3. Median: What is the median purchase amount among the customers?</t>
  </si>
  <si>
    <t>4. Interquartile Range: What is the interquartile range of the purchase amounts?</t>
  </si>
  <si>
    <t>56, 40, 28, 73, 52, 61, 35, 40, 47, 65,
52, 44, 38, 60, 56, 40, 36, 49, 68, 57,
52, 63, 41, 48, 55, 42, 39, 58, 62, 49,
59, 45, 47, 51, 65, 41, 48, 55, 42, 39,
58, 62, 49, 59, 45, 47, 51, 65, 43, 58</t>
  </si>
  <si>
    <t>Purchase Amounts</t>
  </si>
  <si>
    <t>2.Mode</t>
  </si>
  <si>
    <t>3.Median</t>
  </si>
  <si>
    <t>4. Interquartile Range:</t>
  </si>
  <si>
    <t>IQ1</t>
  </si>
  <si>
    <t>IQ3</t>
  </si>
  <si>
    <t>IQR</t>
  </si>
  <si>
    <t>1. Bar Chart: Create a bar chart to visualize the frequency of different defect types.</t>
  </si>
  <si>
    <t>2. Most Common Defect: Which defect type has the highest frequency?</t>
  </si>
  <si>
    <t>3. Histogram: Create a histogram to represent the defect frequencies.</t>
  </si>
  <si>
    <t>Defect Type: A, B, C, D, E, F, G</t>
  </si>
  <si>
    <t>Frequency: 30, 40, 20, 10, 45, 25, 30</t>
  </si>
  <si>
    <t>Defect Type:</t>
  </si>
  <si>
    <t>Frequency</t>
  </si>
  <si>
    <t>Frequency:</t>
  </si>
  <si>
    <t>A</t>
  </si>
  <si>
    <t>B</t>
  </si>
  <si>
    <t>C</t>
  </si>
  <si>
    <t>E</t>
  </si>
  <si>
    <t>F</t>
  </si>
  <si>
    <t>G</t>
  </si>
  <si>
    <t>D</t>
  </si>
  <si>
    <t>1. Bar Chart:</t>
  </si>
  <si>
    <t xml:space="preserve">2. Most Common Defect: </t>
  </si>
  <si>
    <t>3. Histogram:</t>
  </si>
  <si>
    <t>Bin</t>
  </si>
  <si>
    <t>More</t>
  </si>
  <si>
    <t>Cumulative %</t>
  </si>
  <si>
    <t>1. Histogram: Create a histogram to visualize the distribution of satisfaction ratings.</t>
  </si>
  <si>
    <t>2. Mode: Which satisfaction rating has the highest frequency?</t>
  </si>
  <si>
    <t>3. Bar Chart: Create a bar chart to display the frequency of each satisfaction rating.</t>
  </si>
  <si>
    <t>Ratings: 4, 5, 3, 4, 4, 3, 2, 5, 4, 3,
5, 4, 2, 3, 4, 5, 3, 4, 5, 3,
4, 3, 2, 4, 5, 3, 4, 5, 4, 3,
3, 4, 5, 2, 3, 4, 4, 3, 5, 4,
3, 4, 5, 4, 2, 3, 4, 5, 3, 4,
5, 4, 3, 4, 5, 3, 4, 5, 4, 3,
3, 4, 5, 2, 3, 4, 4, 3, 5, 4,
3, 4, 5, 4, 2, 3, 4, 5, 3, 4,
5, 4, 3, 4, 5, 3, 4, 5, 4, 3,
3, 4, 5, 2, 3, 4, 4, 3, 5, 4</t>
  </si>
  <si>
    <t>1. Histogram:</t>
  </si>
  <si>
    <t>3. Bar Chart:</t>
  </si>
  <si>
    <t>1. Histogram: Create a histogram to visualize the sales distribution across different price ranges.</t>
  </si>
  <si>
    <t>2. Measure of Central Tendency: What is the average monthly sales figure?</t>
  </si>
  <si>
    <t>3. Bar Chart: Create a bar chart to display the frequency of sales in different price ranges.</t>
  </si>
  <si>
    <t>Sales: 35, 28, 32, 45, 38, 29, 42, 30, 36, 41,
47, 31, 39, 43, 37, 30, 34, 39, 28, 33,
36, 40, 42, 29, 31, 45, 38, 33, 41, 35,
37,
34, 46, 30, 39, 43, 28, 32, 36, 29,
31, 37, 40, 42, 33, 39, 28, 35, 38, 43</t>
  </si>
  <si>
    <t xml:space="preserve">1. Histogram: </t>
  </si>
  <si>
    <t>2. Measure of Central Tendency:</t>
  </si>
  <si>
    <t>1. Histogram: Create a histogram to visualize the distribution of response times.</t>
  </si>
  <si>
    <t>2. Measure of Central Tendency: What is the median response time?</t>
  </si>
  <si>
    <t>3. Bar Chart: Create a bar chart to display the frequency of response times within different ranges.</t>
  </si>
  <si>
    <t>Response Times: 125, 148, 137, 120, 135, 132, 145, 122, 130, 141,
118, 125, 132, 136, 128, 123, 132, 138, 126, 129,
136, 127, 130, 122, 125, 133, 140, 126, 133, 135,
130, 134, 141, 119, 125, 131, 136, 128, 124, 132,
136, 127, 130, 122, 125, 133, 140, 126, 133, 135,
130, 134, 141, 119, 125, 131, 136, 128, 124, 132,
136, 127, 130, 122, 125, 133, 140, 126, 133, 135,
130, 134, 141, 119, 125, 131, 136, 128, 124, 132,
136, 127, 130, 122, 125, 133, 140, 126, 133, 135,
130, 134, 141, 119, 125, 131, 136, 128, 124, 132</t>
  </si>
  <si>
    <t>1. Bar Chart: Create a bar chart to compare the sales figures across the three regions.</t>
  </si>
  <si>
    <t>2. Measure of Central Tendency: What is the average sales figure for each region?</t>
  </si>
  <si>
    <t>3. Measure of Dispersion : What is the range of sales figures in each region?</t>
  </si>
  <si>
    <t>Region 1: 45, 35, 40, 38, 42, 37, 39, 43, 44, 41,</t>
  </si>
  <si>
    <t>Region 2: 32, 28, 30, 34, 33, 35, 31, 29, 36, 37,</t>
  </si>
  <si>
    <t>Region 3: 40, 39, 42, 41, 38, 43, 45, 44, 41, 37</t>
  </si>
  <si>
    <t>Region 1</t>
  </si>
  <si>
    <t>Region 2</t>
  </si>
  <si>
    <t>Region 3</t>
  </si>
  <si>
    <t>1.Bar Chart:</t>
  </si>
  <si>
    <t>Measure of Dispersion:(Range)</t>
  </si>
  <si>
    <t>1. Skewness: Calculate the skewness of the monthly returns.</t>
  </si>
  <si>
    <t>2. Kurtosis: Calculate the kurtosis of the monthly returns.</t>
  </si>
  <si>
    <t>3. Interpretation: Based on the skewness and kurtosis values, what can be said about the distribution of returns?</t>
  </si>
  <si>
    <t xml:space="preserve">Returns: -2.5, 1.3, -0.8, -1.9, 2.1, 0.5, -1.2, 1.8, -0.5, 2.3,
-0.7, 1.2, -1.5, -0.3, 2.6, 1.1, -1.7, 0.9, -1.4, 0.3,
1.9, -1.1, -0.4, 2.2, -0.9, 1.6, -0.6, -1.3, 2.4, 0.7,
-1.8, 1.5, -0.2, -2.1, 2.8, 0.8, -1.6, 1.4, -0.1, 2.5,
-1.0, 1.7, -0.9, -2.0, 2.7, 0.6, -1.4, 1.1, -0.3, 2.0
</t>
  </si>
  <si>
    <t>Column1</t>
  </si>
  <si>
    <t>Standard Error</t>
  </si>
  <si>
    <t>Sample Variance</t>
  </si>
  <si>
    <t>Kurtosis</t>
  </si>
  <si>
    <t>Skewness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</si>
  <si>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</si>
  <si>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</si>
  <si>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</si>
  <si>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</si>
  <si>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</si>
  <si>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</si>
  <si>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</si>
  <si>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1. Skewness: Calculate the skewness of the income distribution.</t>
  </si>
  <si>
    <t>2. Kurtosis: Calculate the kurtosis of the income distribution.</t>
  </si>
  <si>
    <t>3. Interpretation: Based on the skewness and kurtosis values, what can be inferred about the income inequality?</t>
  </si>
  <si>
    <t>Incomes: 2.5, 4.8, 3.2, 2.1, 4.5, 2.9, 2.3, 3.1, 4.2, 3.9,
2.8, 4.1, 2.6, 2.4, 4.7, 3.3, 2.7, 3.0, 4.3, 3.7,
2.2, 3.6, 4.0, 2.7, 3.8, 3.5, 3.2, 4.4, 2.0, 3.4,
3.1, 2.9, 4.6, 3.3, 2.5, 4.9, 2.8, 3.0, 4.2, 3.9,
2.8, 4.1, 2.6, 2.4, 4.7, 3.3, 2.7, 3.0, 4.3, 3.7,
2.2, 3.6, 4.0, 2.7, 3.8, 3.5, 3.2, 4.4,
2.0, 3.4,
3.1, 2.9, 4.6, 3.3, 2.5, 4.9, 2.8, 3.0, 4.2, 3.9,
2.8, 4.1, 2.6, 2.4, 4.7, 3.3, 2.7, 3.0, 4.3, 3.7,
2.2, 3.6, 4.0, 2.7, 3.8, 3.5, 3.2, 4.4, 2.0, 3.4,
3.1, 2.9, 4.6, 3.3, 2.5, 4.9</t>
  </si>
  <si>
    <t>1. Skewness: Calculate the skewness of the satisfaction ratings.</t>
  </si>
  <si>
    <t>2. Kurtosis: Calculate the kurtosis of the satisfaction ratings.</t>
  </si>
  <si>
    <t>3. Interpretation: Based on the skewness and kurtosis values, what can be inferred about the satisfaction ratings distribution?</t>
  </si>
  <si>
    <t>1. Skewness: Calculate the skewness of the house price distribution.</t>
  </si>
  <si>
    <t>2. Kurtosis: Calculate the kurtosis of the house price distribution.</t>
  </si>
  <si>
    <t>3. Interpretation: Based on the skewness and kurtosis values, what can be inferred about the distribution of house prices?</t>
  </si>
  <si>
    <t>House Prices: 280, 350, 310, 270, 390, 320, 290, 340, 310, 380,
270, 350, 300, 330, 370, 310, 280, 320, 350, 290,
270, 350, 300, 330, 370, 310, 280, 320, 350, 290,
270, 350, 300, 330, 370, 310, 280, 320, 350, 290,
270, 350, 300, 330, 370, 310, 280, 320, 350, 290,
270, 350, 300, 330, 370, 310, 280, 320, 350, 290,
270, 350, 300, 330, 370, 310, 280, 320, 350, 290,
270, 350, 300, 330, 370, 310, 280, 320, 350, 290,
270, 350, 300, 330, 370, 310, 280, 320, 350, 290,
270, 350, 300, 330, 370, 310, 280, 320, 350, 290</t>
  </si>
  <si>
    <t>1. Skewness: Calculate the skewness of the waiting time distribution.</t>
  </si>
  <si>
    <t>2. Kurtosis : Calculate the kurtosis of the waiting time distribution.</t>
  </si>
  <si>
    <t>3. Interpretation: Based on the skewness and kurtosis values, what can be inferred about the waiting time distribution?</t>
  </si>
  <si>
    <t xml:space="preserve">Waiting Times: 12, 18, 15, 22, 20, 14, 16, 21, 19, 17,
22, 19, 13, 16, 21, 22, 17, 19, 22, 18,
14, 20, 19, 17, 22, 18, 15, 21, 20, 16,
12, 18, 15, 22, 20, 14, 16, 21, 19, 17,
22, 19, 13, 16, 21, 22, 17, 19, 22, 18,
14, 20, 19, 17, 22, 18, 15, 21, 20, 16,
12, 18, 15, 22, 20, 14, 16, 21, 19, 17,
22, 19, 13, 16, 21, 22, 17, 19, 22, 18,
14, 20, 19, 17, 22, 18, 15, 21, 20, 16,
12, 18, 15, 22, 20, 14, 16, 21, 19, 17
</t>
  </si>
  <si>
    <t>Question</t>
  </si>
  <si>
    <t>2. Median: What is the typical or central sales value for the product category?</t>
  </si>
  <si>
    <t>3. Mode: Are there any recurring or most frequently occurring sales figures for the product category?</t>
  </si>
  <si>
    <t>x</t>
  </si>
  <si>
    <t>Salaries</t>
  </si>
  <si>
    <t>Quartiles</t>
  </si>
  <si>
    <t>Q1</t>
  </si>
  <si>
    <t>Q2</t>
  </si>
  <si>
    <t>Q3</t>
  </si>
  <si>
    <t>Percentiles</t>
  </si>
  <si>
    <t>10th</t>
  </si>
  <si>
    <t>25th</t>
  </si>
  <si>
    <t>75th</t>
  </si>
  <si>
    <t xml:space="preserve">76th </t>
  </si>
  <si>
    <t>Weights</t>
  </si>
  <si>
    <t xml:space="preserve">15th </t>
  </si>
  <si>
    <t xml:space="preserve">50th </t>
  </si>
  <si>
    <t xml:space="preserve">85th </t>
  </si>
  <si>
    <t>Purchase Amount</t>
  </si>
  <si>
    <t xml:space="preserve">20th </t>
  </si>
  <si>
    <t>40th</t>
  </si>
  <si>
    <t>80th</t>
  </si>
  <si>
    <t>30th</t>
  </si>
  <si>
    <t>50th</t>
  </si>
  <si>
    <t>70th</t>
  </si>
  <si>
    <t>Advertising Expenditure (X)</t>
  </si>
  <si>
    <t>Sales Revenue (Y)</t>
  </si>
  <si>
    <t>Covariance</t>
  </si>
  <si>
    <t>Correlation</t>
  </si>
  <si>
    <t>Company A</t>
  </si>
  <si>
    <t>Company B</t>
  </si>
  <si>
    <t xml:space="preserve">Covariance </t>
  </si>
  <si>
    <t>House Rent</t>
  </si>
  <si>
    <t>Exam Scores</t>
  </si>
  <si>
    <t xml:space="preserve"> 1. Problem: A fair six-sided die is rolled 100 times. What is the probability of rolling
exactly five 3's?
Data: Number of rolls (n) = 100
</t>
  </si>
  <si>
    <t xml:space="preserve">2. Problem: In a deck of 52 playing cards, five cards are randomly drawn without
replacement. What is the probability of getting two hearts?
Data: Number of hearts in the deck (N) = 13, Number of cards drawn (n) = 5
</t>
  </si>
  <si>
    <t xml:space="preserve">3. Problem: A multiple-choice test consists of 10 questions, each with four possible
answers. If a student randomly guesses on each question, what is the probability of
getting at least 8 questions correct?
Data: Number of questions (n) = 10, Number of possible answers per question         (k) = 4       
       </t>
  </si>
  <si>
    <t xml:space="preserve">4. Problem: A bag contains 30 red balls, 20 blue balls, and 10 green balls. Three balls
are drawn without replacement. What is the probability that all three balls are blue?
Data: Number of blue balls in the bag (N) = 20, Number of balls drawn (n) = 3       
       </t>
  </si>
  <si>
    <t xml:space="preserve">blue balls in the bag (N) </t>
  </si>
  <si>
    <t>Number of balls drawn (n)</t>
  </si>
  <si>
    <t xml:space="preserve">5. Problem: In a football match, a player scores a goal with a 0.3 probability per shot. If
the player takes 10 shots, what is the probability of scoring exactly three goals?
Data: Number of shots (n) = 10, Probability of scoring per shot (p) = 0.3       
       </t>
  </si>
  <si>
    <t xml:space="preserve">1. Problem: The heights of students in a class are normally distributed with a mean of
165 cm and a standard deviation of 10 cm. What is the probability that a randomly
selected student is taller than 180 cm?
Data: Mean height (μ) = 165 cm, Standard deviation (σ) = 10 cm, Height threshold (x)
= 180 cm        
        </t>
  </si>
  <si>
    <t>μ</t>
  </si>
  <si>
    <t>σ</t>
  </si>
  <si>
    <t xml:space="preserve">2. Problem: The waiting times at a coffee shop are exponentially distributed with a mean
of 5 minutes. What is the probability that a customer waits less than 3 minutes?
Data: Mean waiting time (μ) = 5 minutes, Waiting time threshold (x) = 3 minutes       
       </t>
  </si>
  <si>
    <t>λ</t>
  </si>
  <si>
    <t xml:space="preserve">3. Problem: The lifetimes of a certain brand of light bulbs are normally distributed with a
mean of 1000 hours and a standard deviation of 100 hours. What is the probability that
a randomly selected light bulb lasts between 900 and 1100 hours?                                                            Data: Mean lifetime (μ) = 1000 hours, Standard deviation (σ) = 100  hours, Lifetime
range (lower limit x1, upper limit x2)      
      </t>
  </si>
  <si>
    <t>X1</t>
  </si>
  <si>
    <t>X2</t>
  </si>
  <si>
    <t>Z score for 900 hours</t>
  </si>
  <si>
    <t>Z score for 1100 hours</t>
  </si>
  <si>
    <t>Probability for X1</t>
  </si>
  <si>
    <t>Probability for X2</t>
  </si>
  <si>
    <t xml:space="preserve">4. Problem: The weights of apples in a basket follow a uniform distribution between 100
grams and 200 grams. What is the probability that a randomly selected apple weighs
between 150 and 170 grams?
Data: Weight range (lower limit x1, upper limit x2 )      
       </t>
  </si>
  <si>
    <t xml:space="preserve">X2 </t>
  </si>
  <si>
    <t>Distribution</t>
  </si>
  <si>
    <t>Probability</t>
  </si>
  <si>
    <t xml:space="preserve">5. Problem: The time taken to complete a task is exponentially distributed with a mean
of 20 minutes. What is the probability that the task is completed in less than 15
minutes?
Data: Mean time (μ) = 20 minutes, Time threshold (x) = 15 minutes        
         </t>
  </si>
  <si>
    <t>X</t>
  </si>
  <si>
    <t xml:space="preserve">1. Problem: A company sells smartphones, and the number of defects per batch follows
a Poisson distribution with a mean of 2 defects. What is the probability of having exactly
3 defects in a randomly selected batch?
Data: Mean number of defects (λ) = 2, Number of defects (x) = 3         
         </t>
  </si>
  <si>
    <t xml:space="preserve">2. Problem: In a game, a player has a 0.3 probability of winning each round. If the
player plays 10 rounds, what is the probability of winning exactly 3 rounds?
Data: Probability of winning (p) = 0.3, Number of rounds (n) = 10, Number of wins (x)
= 3        
         </t>
  </si>
  <si>
    <t>P</t>
  </si>
  <si>
    <t>N</t>
  </si>
  <si>
    <t xml:space="preserve">3. Problem: A six-sided fair die is rolled three times. What is the probability of obtaining
at least one 6?
Data: Number of rolls (n) = 3          
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</si>
</sst>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Algerian"/>
      <family val="5"/>
    </font>
    <font>
      <b/>
      <sz val="14"/>
      <color rgb="FF374151"/>
      <name val="KaTeX_Math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8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2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3" fillId="0" borderId="14" xfId="0" applyFont="1" applyBorder="1"/>
    <xf numFmtId="0" fontId="3" fillId="0" borderId="0" xfId="0" applyFont="1" applyBorder="1"/>
    <xf numFmtId="0" fontId="0" fillId="0" borderId="15" xfId="0" applyBorder="1"/>
    <xf numFmtId="0" fontId="0" fillId="0" borderId="0" xfId="0" applyFont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1" xfId="0" applyFont="1" applyBorder="1"/>
    <xf numFmtId="6" fontId="2" fillId="0" borderId="0" xfId="0" applyNumberFormat="1" applyFont="1"/>
    <xf numFmtId="6" fontId="3" fillId="0" borderId="26" xfId="0" applyNumberFormat="1" applyFont="1" applyBorder="1"/>
    <xf numFmtId="6" fontId="3" fillId="0" borderId="27" xfId="0" applyNumberFormat="1" applyFont="1" applyBorder="1"/>
    <xf numFmtId="6" fontId="3" fillId="0" borderId="28" xfId="0" applyNumberFormat="1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1" xfId="0" applyBorder="1"/>
    <xf numFmtId="0" fontId="5" fillId="0" borderId="0" xfId="0" applyFont="1" applyBorder="1"/>
    <xf numFmtId="0" fontId="3" fillId="0" borderId="9" xfId="0" applyFont="1" applyBorder="1"/>
    <xf numFmtId="8" fontId="3" fillId="0" borderId="10" xfId="0" applyNumberFormat="1" applyFont="1" applyBorder="1"/>
    <xf numFmtId="6" fontId="3" fillId="0" borderId="10" xfId="0" applyNumberFormat="1" applyFont="1" applyBorder="1"/>
    <xf numFmtId="6" fontId="1" fillId="0" borderId="2" xfId="0" applyNumberFormat="1" applyFont="1" applyBorder="1"/>
    <xf numFmtId="0" fontId="3" fillId="0" borderId="10" xfId="0" applyFont="1" applyBorder="1"/>
    <xf numFmtId="0" fontId="1" fillId="0" borderId="2" xfId="0" applyFont="1" applyBorder="1"/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6" xfId="0" applyBorder="1"/>
    <xf numFmtId="0" fontId="2" fillId="0" borderId="8" xfId="0" applyFont="1" applyBorder="1"/>
    <xf numFmtId="0" fontId="2" fillId="0" borderId="11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3" fillId="0" borderId="38" xfId="0" applyFont="1" applyBorder="1"/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0" fillId="0" borderId="1" xfId="0" applyNumberFormat="1" applyFill="1" applyBorder="1" applyAlignment="1"/>
    <xf numFmtId="0" fontId="8" fillId="0" borderId="41" xfId="0" applyFont="1" applyFill="1" applyBorder="1" applyAlignment="1">
      <alignment horizontal="center"/>
    </xf>
    <xf numFmtId="0" fontId="0" fillId="0" borderId="3" xfId="0" applyFill="1" applyBorder="1" applyAlignment="1"/>
    <xf numFmtId="10" fontId="0" fillId="0" borderId="3" xfId="0" applyNumberFormat="1" applyFill="1" applyBorder="1" applyAlignment="1"/>
    <xf numFmtId="0" fontId="0" fillId="0" borderId="3" xfId="0" applyNumberFormat="1" applyFill="1" applyBorder="1" applyAlignment="1"/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0" fillId="0" borderId="7" xfId="0" applyFill="1" applyBorder="1" applyAlignment="1"/>
    <xf numFmtId="10" fontId="0" fillId="0" borderId="8" xfId="0" applyNumberFormat="1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10" fontId="0" fillId="0" borderId="10" xfId="0" applyNumberFormat="1" applyFill="1" applyBorder="1" applyAlignment="1"/>
    <xf numFmtId="0" fontId="0" fillId="0" borderId="10" xfId="0" applyNumberFormat="1" applyFill="1" applyBorder="1" applyAlignment="1"/>
    <xf numFmtId="10" fontId="0" fillId="0" borderId="11" xfId="0" applyNumberFormat="1" applyFill="1" applyBorder="1" applyAlignment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5" xfId="0" applyFont="1" applyBorder="1" applyAlignment="1">
      <alignment horizontal="center"/>
    </xf>
    <xf numFmtId="0" fontId="1" fillId="0" borderId="42" xfId="0" applyFont="1" applyBorder="1"/>
    <xf numFmtId="0" fontId="3" fillId="0" borderId="38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9" fillId="0" borderId="4" xfId="0" applyFont="1" applyFill="1" applyBorder="1" applyAlignment="1">
      <alignment horizontal="centerContinuous"/>
    </xf>
    <xf numFmtId="0" fontId="9" fillId="0" borderId="6" xfId="0" applyFont="1" applyFill="1" applyBorder="1" applyAlignment="1">
      <alignment horizontal="centerContinuous"/>
    </xf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3" fillId="0" borderId="9" xfId="0" applyFont="1" applyFill="1" applyBorder="1" applyAlignment="1"/>
    <xf numFmtId="0" fontId="3" fillId="0" borderId="11" xfId="0" applyFont="1" applyFill="1" applyBorder="1" applyAlignment="1"/>
    <xf numFmtId="0" fontId="9" fillId="0" borderId="4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6" xfId="0" applyFont="1" applyBorder="1"/>
    <xf numFmtId="0" fontId="3" fillId="0" borderId="22" xfId="0" applyFont="1" applyBorder="1"/>
    <xf numFmtId="0" fontId="3" fillId="0" borderId="17" xfId="0" applyFont="1" applyBorder="1"/>
    <xf numFmtId="0" fontId="1" fillId="0" borderId="6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6" fontId="1" fillId="0" borderId="6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22" xfId="0" applyFont="1" applyBorder="1"/>
    <xf numFmtId="0" fontId="5" fillId="0" borderId="17" xfId="0" applyFont="1" applyBorder="1"/>
    <xf numFmtId="0" fontId="5" fillId="0" borderId="19" xfId="0" applyFont="1" applyBorder="1"/>
    <xf numFmtId="0" fontId="1" fillId="0" borderId="10" xfId="0" applyFont="1" applyBorder="1"/>
    <xf numFmtId="0" fontId="10" fillId="0" borderId="10" xfId="0" applyFont="1" applyBorder="1"/>
    <xf numFmtId="0" fontId="10" fillId="0" borderId="11" xfId="0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46" xfId="0" applyFont="1" applyBorder="1" applyAlignment="1">
      <alignment horizontal="center"/>
    </xf>
    <xf numFmtId="0" fontId="14" fillId="0" borderId="4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1" fillId="0" borderId="2" xfId="0" applyFont="1" applyBorder="1"/>
    <xf numFmtId="0" fontId="16" fillId="0" borderId="0" xfId="0" applyFont="1"/>
    <xf numFmtId="0" fontId="5" fillId="0" borderId="0" xfId="0" applyFont="1"/>
    <xf numFmtId="0" fontId="13" fillId="0" borderId="0" xfId="0" applyFont="1"/>
    <xf numFmtId="0" fontId="3" fillId="3" borderId="26" xfId="0" applyFont="1" applyFill="1" applyBorder="1"/>
    <xf numFmtId="0" fontId="3" fillId="3" borderId="28" xfId="0" applyFont="1" applyFill="1" applyBorder="1"/>
    <xf numFmtId="0" fontId="2" fillId="3" borderId="26" xfId="0" applyFont="1" applyFill="1" applyBorder="1"/>
    <xf numFmtId="0" fontId="2" fillId="3" borderId="28" xfId="0" applyFont="1" applyFill="1" applyBorder="1"/>
    <xf numFmtId="0" fontId="15" fillId="0" borderId="6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26" xfId="0" applyFont="1" applyBorder="1"/>
    <xf numFmtId="0" fontId="15" fillId="0" borderId="27" xfId="0" applyFont="1" applyBorder="1"/>
    <xf numFmtId="0" fontId="15" fillId="0" borderId="2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1" fillId="2" borderId="2" xfId="0" applyFont="1" applyFill="1" applyBorder="1"/>
    <xf numFmtId="0" fontId="15" fillId="0" borderId="16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3" fillId="0" borderId="0" xfId="0" applyFont="1"/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6" xfId="0" applyFont="1" applyBorder="1"/>
    <xf numFmtId="0" fontId="1" fillId="0" borderId="22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" xfId="0" applyFont="1" applyBorder="1"/>
    <xf numFmtId="0" fontId="1" fillId="0" borderId="21" xfId="0" applyFont="1" applyBorder="1"/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3" fillId="0" borderId="16" xfId="0" applyFont="1" applyBorder="1"/>
    <xf numFmtId="0" fontId="3" fillId="0" borderId="22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1" xfId="0" applyFont="1" applyBorder="1"/>
    <xf numFmtId="0" fontId="3" fillId="0" borderId="21" xfId="0" applyFon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0" borderId="2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2" fillId="0" borderId="16" xfId="0" applyFont="1" applyBorder="1" applyAlignment="1">
      <alignment horizontal="center" wrapText="1"/>
    </xf>
    <xf numFmtId="0" fontId="2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0" xfId="0" applyFont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38" xfId="0" applyFont="1" applyBorder="1"/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2" fillId="0" borderId="22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16" xfId="0" applyFont="1" applyBorder="1" applyAlignment="1">
      <alignment wrapText="1"/>
    </xf>
    <xf numFmtId="0" fontId="2" fillId="0" borderId="22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1" xfId="0" applyFont="1" applyBorder="1"/>
    <xf numFmtId="0" fontId="2" fillId="0" borderId="21" xfId="0" applyFont="1" applyBorder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8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2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1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5" fillId="0" borderId="16" xfId="0" applyFont="1" applyBorder="1"/>
    <xf numFmtId="0" fontId="15" fillId="0" borderId="17" xfId="0" applyFont="1" applyBorder="1"/>
    <xf numFmtId="0" fontId="15" fillId="0" borderId="20" xfId="0" applyFont="1" applyBorder="1"/>
    <xf numFmtId="0" fontId="15" fillId="0" borderId="21" xfId="0" applyFont="1" applyBorder="1"/>
    <xf numFmtId="0" fontId="4" fillId="8" borderId="2" xfId="0" applyFont="1" applyFill="1" applyBorder="1"/>
    <xf numFmtId="0" fontId="4" fillId="3" borderId="2" xfId="0" applyFont="1" applyFill="1" applyBorder="1"/>
    <xf numFmtId="0" fontId="17" fillId="0" borderId="26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4" fillId="11" borderId="2" xfId="0" applyFont="1" applyFill="1" applyBorder="1"/>
    <xf numFmtId="0" fontId="1" fillId="6" borderId="2" xfId="0" applyFont="1" applyFill="1" applyBorder="1"/>
    <xf numFmtId="0" fontId="1" fillId="12" borderId="2" xfId="0" applyFont="1" applyFill="1" applyBorder="1"/>
    <xf numFmtId="0" fontId="11" fillId="0" borderId="8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" fillId="8" borderId="2" xfId="0" applyFont="1" applyFill="1" applyBorder="1"/>
    <xf numFmtId="0" fontId="1" fillId="4" borderId="2" xfId="0" applyFont="1" applyFill="1" applyBorder="1"/>
    <xf numFmtId="0" fontId="15" fillId="0" borderId="4" xfId="0" applyFont="1" applyBorder="1"/>
    <xf numFmtId="0" fontId="15" fillId="0" borderId="5" xfId="0" applyFont="1" applyBorder="1"/>
    <xf numFmtId="0" fontId="15" fillId="0" borderId="9" xfId="0" applyFont="1" applyBorder="1"/>
    <xf numFmtId="0" fontId="15" fillId="0" borderId="10" xfId="0" applyFont="1" applyBorder="1"/>
    <xf numFmtId="0" fontId="1" fillId="6" borderId="2" xfId="0" applyFont="1" applyFill="1" applyBorder="1" applyAlignment="1">
      <alignment horizontal="center"/>
    </xf>
    <xf numFmtId="0" fontId="1" fillId="9" borderId="2" xfId="0" applyFont="1" applyFill="1" applyBorder="1"/>
    <xf numFmtId="0" fontId="1" fillId="13" borderId="2" xfId="0" applyFont="1" applyFill="1" applyBorder="1"/>
    <xf numFmtId="0" fontId="1" fillId="3" borderId="2" xfId="0" applyFont="1" applyFill="1" applyBorder="1"/>
    <xf numFmtId="0" fontId="1" fillId="7" borderId="2" xfId="0" applyFont="1" applyFill="1" applyBorder="1"/>
    <xf numFmtId="0" fontId="11" fillId="0" borderId="36" xfId="0" applyFont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4" borderId="37" xfId="0" applyFont="1" applyFill="1" applyBorder="1"/>
    <xf numFmtId="0" fontId="11" fillId="10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6.0185185185185182E-2"/>
          <c:w val="0.93888888888888888"/>
          <c:h val="0.6849150627004957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'Q-13'!$A$8:$A$15</c:f>
              <c:strCache>
                <c:ptCount val="8"/>
                <c:pt idx="0">
                  <c:v>Defect Type: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</c:strCache>
            </c:strRef>
          </c:cat>
          <c:val>
            <c:numRef>
              <c:f>'Q-13'!$B$8:$B$15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BB03-420E-92A0-503AE794E1D3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'Q-13'!$A$8:$A$15</c:f>
              <c:strCache>
                <c:ptCount val="8"/>
                <c:pt idx="0">
                  <c:v>Defect Type: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</c:strCache>
            </c:strRef>
          </c:cat>
          <c:val>
            <c:numRef>
              <c:f>'Q-13'!$C$8:$C$15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20</c:v>
                </c:pt>
                <c:pt idx="4">
                  <c:v>10</c:v>
                </c:pt>
                <c:pt idx="5">
                  <c:v>45</c:v>
                </c:pt>
                <c:pt idx="6">
                  <c:v>25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3-420E-92A0-503AE794E1D3}"/>
            </c:ext>
          </c:extLst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'Q-13'!$A$8:$A$15</c:f>
              <c:strCache>
                <c:ptCount val="8"/>
                <c:pt idx="0">
                  <c:v>Defect Type: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</c:strCache>
            </c:strRef>
          </c:cat>
          <c:val>
            <c:numRef>
              <c:f>'Q-13'!$D$8:$D$15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BB03-420E-92A0-503AE794E1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7712168"/>
        <c:axId val="387714792"/>
      </c:barChart>
      <c:catAx>
        <c:axId val="38771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14792"/>
        <c:crosses val="autoZero"/>
        <c:auto val="1"/>
        <c:lblAlgn val="ctr"/>
        <c:lblOffset val="100"/>
        <c:noMultiLvlLbl val="0"/>
      </c:catAx>
      <c:valAx>
        <c:axId val="387714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71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'Q-13'!$R$5:$R$7</c:f>
              <c:strCache>
                <c:ptCount val="3"/>
                <c:pt idx="0">
                  <c:v>More</c:v>
                </c:pt>
                <c:pt idx="1">
                  <c:v>27.5</c:v>
                </c:pt>
                <c:pt idx="2">
                  <c:v>10</c:v>
                </c:pt>
              </c:strCache>
            </c:strRef>
          </c:cat>
          <c:val>
            <c:numRef>
              <c:f>'Q-13'!$S$5:$S$7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1-4F87-B48B-006D9AC9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684000"/>
        <c:axId val="52668432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'Q-13'!$R$5:$R$7</c:f>
              <c:strCache>
                <c:ptCount val="3"/>
                <c:pt idx="0">
                  <c:v>More</c:v>
                </c:pt>
                <c:pt idx="1">
                  <c:v>27.5</c:v>
                </c:pt>
                <c:pt idx="2">
                  <c:v>10</c:v>
                </c:pt>
              </c:strCache>
            </c:strRef>
          </c:cat>
          <c:val>
            <c:numRef>
              <c:f>'Q-13'!$T$5:$T$7</c:f>
              <c:numCache>
                <c:formatCode>0.00%</c:formatCode>
                <c:ptCount val="3"/>
                <c:pt idx="0">
                  <c:v>0.5714285714285714</c:v>
                </c:pt>
                <c:pt idx="1">
                  <c:v>0.8571428571428571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1-4F87-B48B-006D9AC9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686296"/>
        <c:axId val="526682688"/>
      </c:lineChart>
      <c:catAx>
        <c:axId val="52668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684328"/>
        <c:crosses val="autoZero"/>
        <c:auto val="1"/>
        <c:lblAlgn val="ctr"/>
        <c:lblOffset val="100"/>
        <c:noMultiLvlLbl val="0"/>
      </c:catAx>
      <c:valAx>
        <c:axId val="526684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684000"/>
        <c:crosses val="autoZero"/>
        <c:crossBetween val="between"/>
      </c:valAx>
      <c:valAx>
        <c:axId val="5266826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26686296"/>
        <c:crosses val="max"/>
        <c:crossBetween val="between"/>
      </c:valAx>
      <c:catAx>
        <c:axId val="526686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68268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'Q-14'!$I$8:$I$18</c:f>
              <c:strCache>
                <c:ptCount val="11"/>
                <c:pt idx="0">
                  <c:v>4.1</c:v>
                </c:pt>
                <c:pt idx="1">
                  <c:v>3.2</c:v>
                </c:pt>
                <c:pt idx="2">
                  <c:v>More</c:v>
                </c:pt>
                <c:pt idx="3">
                  <c:v>2</c:v>
                </c:pt>
                <c:pt idx="4">
                  <c:v>2.3</c:v>
                </c:pt>
                <c:pt idx="5">
                  <c:v>2.6</c:v>
                </c:pt>
                <c:pt idx="6">
                  <c:v>2.9</c:v>
                </c:pt>
                <c:pt idx="7">
                  <c:v>3.5</c:v>
                </c:pt>
                <c:pt idx="8">
                  <c:v>3.8</c:v>
                </c:pt>
                <c:pt idx="9">
                  <c:v>4.4</c:v>
                </c:pt>
                <c:pt idx="10">
                  <c:v>4.7</c:v>
                </c:pt>
              </c:strCache>
            </c:strRef>
          </c:cat>
          <c:val>
            <c:numRef>
              <c:f>'Q-14'!$J$8:$J$18</c:f>
              <c:numCache>
                <c:formatCode>General</c:formatCode>
                <c:ptCount val="11"/>
                <c:pt idx="0">
                  <c:v>39</c:v>
                </c:pt>
                <c:pt idx="1">
                  <c:v>30</c:v>
                </c:pt>
                <c:pt idx="2">
                  <c:v>23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E-4488-B614-331511FD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690232"/>
        <c:axId val="52669515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'Q-14'!$I$8:$I$18</c:f>
              <c:strCache>
                <c:ptCount val="11"/>
                <c:pt idx="0">
                  <c:v>4.1</c:v>
                </c:pt>
                <c:pt idx="1">
                  <c:v>3.2</c:v>
                </c:pt>
                <c:pt idx="2">
                  <c:v>More</c:v>
                </c:pt>
                <c:pt idx="3">
                  <c:v>2</c:v>
                </c:pt>
                <c:pt idx="4">
                  <c:v>2.3</c:v>
                </c:pt>
                <c:pt idx="5">
                  <c:v>2.6</c:v>
                </c:pt>
                <c:pt idx="6">
                  <c:v>2.9</c:v>
                </c:pt>
                <c:pt idx="7">
                  <c:v>3.5</c:v>
                </c:pt>
                <c:pt idx="8">
                  <c:v>3.8</c:v>
                </c:pt>
                <c:pt idx="9">
                  <c:v>4.4</c:v>
                </c:pt>
                <c:pt idx="10">
                  <c:v>4.7</c:v>
                </c:pt>
              </c:strCache>
            </c:strRef>
          </c:cat>
          <c:val>
            <c:numRef>
              <c:f>'Q-14'!$K$8:$K$18</c:f>
              <c:numCache>
                <c:formatCode>0.00%</c:formatCode>
                <c:ptCount val="11"/>
                <c:pt idx="0">
                  <c:v>0.39</c:v>
                </c:pt>
                <c:pt idx="1">
                  <c:v>0.69</c:v>
                </c:pt>
                <c:pt idx="2">
                  <c:v>0.92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E-4488-B614-331511FD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697120"/>
        <c:axId val="526696464"/>
      </c:lineChart>
      <c:catAx>
        <c:axId val="52669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695152"/>
        <c:crosses val="autoZero"/>
        <c:auto val="1"/>
        <c:lblAlgn val="ctr"/>
        <c:lblOffset val="100"/>
        <c:noMultiLvlLbl val="0"/>
      </c:catAx>
      <c:valAx>
        <c:axId val="52669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690232"/>
        <c:crosses val="autoZero"/>
        <c:crossBetween val="between"/>
      </c:valAx>
      <c:valAx>
        <c:axId val="526696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26697120"/>
        <c:crosses val="max"/>
        <c:crossBetween val="between"/>
      </c:valAx>
      <c:catAx>
        <c:axId val="52669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6964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804243219597547E-2"/>
          <c:y val="3.2407407407407406E-2"/>
          <c:w val="0.9155301837270341"/>
          <c:h val="0.850309128025663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'Q-14'!$E$6:$E$105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3-45B7-AB02-129EB64B7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705424"/>
        <c:axId val="534699192"/>
      </c:barChart>
      <c:catAx>
        <c:axId val="53470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99192"/>
        <c:crosses val="autoZero"/>
        <c:auto val="1"/>
        <c:lblAlgn val="ctr"/>
        <c:lblOffset val="100"/>
        <c:noMultiLvlLbl val="0"/>
      </c:catAx>
      <c:valAx>
        <c:axId val="53469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'Q-15'!$F$14:$F$21</c:f>
              <c:strCache>
                <c:ptCount val="8"/>
                <c:pt idx="0">
                  <c:v>33.42857143</c:v>
                </c:pt>
                <c:pt idx="1">
                  <c:v>36.14285714</c:v>
                </c:pt>
                <c:pt idx="2">
                  <c:v>41.57142857</c:v>
                </c:pt>
                <c:pt idx="3">
                  <c:v>30.71428571</c:v>
                </c:pt>
                <c:pt idx="4">
                  <c:v>38.85714286</c:v>
                </c:pt>
                <c:pt idx="5">
                  <c:v>44.28571429</c:v>
                </c:pt>
                <c:pt idx="6">
                  <c:v>28</c:v>
                </c:pt>
                <c:pt idx="7">
                  <c:v>More</c:v>
                </c:pt>
              </c:strCache>
            </c:strRef>
          </c:cat>
          <c:val>
            <c:numRef>
              <c:f>'Q-15'!$G$14:$G$21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2-49BF-BFB8-72A52899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702800"/>
        <c:axId val="53470608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'Q-15'!$F$14:$F$21</c:f>
              <c:strCache>
                <c:ptCount val="8"/>
                <c:pt idx="0">
                  <c:v>33.42857143</c:v>
                </c:pt>
                <c:pt idx="1">
                  <c:v>36.14285714</c:v>
                </c:pt>
                <c:pt idx="2">
                  <c:v>41.57142857</c:v>
                </c:pt>
                <c:pt idx="3">
                  <c:v>30.71428571</c:v>
                </c:pt>
                <c:pt idx="4">
                  <c:v>38.85714286</c:v>
                </c:pt>
                <c:pt idx="5">
                  <c:v>44.28571429</c:v>
                </c:pt>
                <c:pt idx="6">
                  <c:v>28</c:v>
                </c:pt>
                <c:pt idx="7">
                  <c:v>More</c:v>
                </c:pt>
              </c:strCache>
            </c:strRef>
          </c:cat>
          <c:val>
            <c:numRef>
              <c:f>'Q-15'!$H$14:$H$21</c:f>
              <c:numCache>
                <c:formatCode>0.00%</c:formatCode>
                <c:ptCount val="8"/>
                <c:pt idx="0">
                  <c:v>0.16</c:v>
                </c:pt>
                <c:pt idx="1">
                  <c:v>0.32</c:v>
                </c:pt>
                <c:pt idx="2">
                  <c:v>0.48</c:v>
                </c:pt>
                <c:pt idx="3">
                  <c:v>0.6</c:v>
                </c:pt>
                <c:pt idx="4">
                  <c:v>0.72</c:v>
                </c:pt>
                <c:pt idx="5">
                  <c:v>0.84</c:v>
                </c:pt>
                <c:pt idx="6">
                  <c:v>0.92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2-49BF-BFB8-72A52899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699848"/>
        <c:axId val="534698208"/>
      </c:lineChart>
      <c:catAx>
        <c:axId val="53470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706080"/>
        <c:crosses val="autoZero"/>
        <c:auto val="1"/>
        <c:lblAlgn val="ctr"/>
        <c:lblOffset val="100"/>
        <c:noMultiLvlLbl val="0"/>
      </c:catAx>
      <c:valAx>
        <c:axId val="53470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702800"/>
        <c:crosses val="autoZero"/>
        <c:crossBetween val="between"/>
      </c:valAx>
      <c:valAx>
        <c:axId val="5346982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34699848"/>
        <c:crosses val="max"/>
        <c:crossBetween val="between"/>
      </c:valAx>
      <c:catAx>
        <c:axId val="534699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46982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115138592750532E-2"/>
          <c:y val="5.5555555555555552E-2"/>
          <c:w val="0.93420747779661872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'Q-15'!$A$12:$A$61</c:f>
              <c:numCache>
                <c:formatCode>General</c:formatCode>
                <c:ptCount val="50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47</c:v>
                </c:pt>
                <c:pt idx="11">
                  <c:v>31</c:v>
                </c:pt>
                <c:pt idx="12">
                  <c:v>39</c:v>
                </c:pt>
                <c:pt idx="13">
                  <c:v>43</c:v>
                </c:pt>
                <c:pt idx="14">
                  <c:v>37</c:v>
                </c:pt>
                <c:pt idx="15">
                  <c:v>30</c:v>
                </c:pt>
                <c:pt idx="16">
                  <c:v>34</c:v>
                </c:pt>
                <c:pt idx="17">
                  <c:v>39</c:v>
                </c:pt>
                <c:pt idx="18">
                  <c:v>28</c:v>
                </c:pt>
                <c:pt idx="19">
                  <c:v>33</c:v>
                </c:pt>
                <c:pt idx="20">
                  <c:v>36</c:v>
                </c:pt>
                <c:pt idx="21">
                  <c:v>40</c:v>
                </c:pt>
                <c:pt idx="22">
                  <c:v>42</c:v>
                </c:pt>
                <c:pt idx="23">
                  <c:v>29</c:v>
                </c:pt>
                <c:pt idx="24">
                  <c:v>31</c:v>
                </c:pt>
                <c:pt idx="25">
                  <c:v>45</c:v>
                </c:pt>
                <c:pt idx="26">
                  <c:v>38</c:v>
                </c:pt>
                <c:pt idx="27">
                  <c:v>33</c:v>
                </c:pt>
                <c:pt idx="28">
                  <c:v>41</c:v>
                </c:pt>
                <c:pt idx="29">
                  <c:v>35</c:v>
                </c:pt>
                <c:pt idx="30">
                  <c:v>37</c:v>
                </c:pt>
                <c:pt idx="31">
                  <c:v>34</c:v>
                </c:pt>
                <c:pt idx="32">
                  <c:v>46</c:v>
                </c:pt>
                <c:pt idx="33">
                  <c:v>30</c:v>
                </c:pt>
                <c:pt idx="34">
                  <c:v>39</c:v>
                </c:pt>
                <c:pt idx="35">
                  <c:v>43</c:v>
                </c:pt>
                <c:pt idx="36">
                  <c:v>28</c:v>
                </c:pt>
                <c:pt idx="37">
                  <c:v>32</c:v>
                </c:pt>
                <c:pt idx="38">
                  <c:v>36</c:v>
                </c:pt>
                <c:pt idx="39">
                  <c:v>29</c:v>
                </c:pt>
                <c:pt idx="40">
                  <c:v>31</c:v>
                </c:pt>
                <c:pt idx="41">
                  <c:v>37</c:v>
                </c:pt>
                <c:pt idx="42">
                  <c:v>40</c:v>
                </c:pt>
                <c:pt idx="43">
                  <c:v>42</c:v>
                </c:pt>
                <c:pt idx="44">
                  <c:v>33</c:v>
                </c:pt>
                <c:pt idx="45">
                  <c:v>39</c:v>
                </c:pt>
                <c:pt idx="46">
                  <c:v>28</c:v>
                </c:pt>
                <c:pt idx="47">
                  <c:v>35</c:v>
                </c:pt>
                <c:pt idx="48">
                  <c:v>38</c:v>
                </c:pt>
                <c:pt idx="4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8-4898-86AB-5B8033A0C7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9436104"/>
        <c:axId val="529443976"/>
      </c:barChart>
      <c:catAx>
        <c:axId val="52943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43976"/>
        <c:crosses val="autoZero"/>
        <c:auto val="1"/>
        <c:lblAlgn val="ctr"/>
        <c:lblOffset val="100"/>
        <c:noMultiLvlLbl val="0"/>
      </c:catAx>
      <c:valAx>
        <c:axId val="529443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943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'Q-16'!$L$8:$L$15</c:f>
              <c:strCache>
                <c:ptCount val="8"/>
                <c:pt idx="0">
                  <c:v>133.4285714</c:v>
                </c:pt>
                <c:pt idx="1">
                  <c:v>125.7142857</c:v>
                </c:pt>
                <c:pt idx="2">
                  <c:v>129.5714286</c:v>
                </c:pt>
                <c:pt idx="3">
                  <c:v>137.2857143</c:v>
                </c:pt>
                <c:pt idx="4">
                  <c:v>141.1428571</c:v>
                </c:pt>
                <c:pt idx="5">
                  <c:v>121.8571429</c:v>
                </c:pt>
                <c:pt idx="6">
                  <c:v>118</c:v>
                </c:pt>
                <c:pt idx="7">
                  <c:v>More</c:v>
                </c:pt>
              </c:strCache>
            </c:strRef>
          </c:cat>
          <c:val>
            <c:numRef>
              <c:f>'Q-16'!$M$8:$M$15</c:f>
              <c:numCache>
                <c:formatCode>General</c:formatCode>
                <c:ptCount val="8"/>
                <c:pt idx="0">
                  <c:v>14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8-428A-A182-91ADBAF4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438072"/>
        <c:axId val="52943872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'Q-16'!$L$8:$L$15</c:f>
              <c:strCache>
                <c:ptCount val="8"/>
                <c:pt idx="0">
                  <c:v>133.4285714</c:v>
                </c:pt>
                <c:pt idx="1">
                  <c:v>125.7142857</c:v>
                </c:pt>
                <c:pt idx="2">
                  <c:v>129.5714286</c:v>
                </c:pt>
                <c:pt idx="3">
                  <c:v>137.2857143</c:v>
                </c:pt>
                <c:pt idx="4">
                  <c:v>141.1428571</c:v>
                </c:pt>
                <c:pt idx="5">
                  <c:v>121.8571429</c:v>
                </c:pt>
                <c:pt idx="6">
                  <c:v>118</c:v>
                </c:pt>
                <c:pt idx="7">
                  <c:v>More</c:v>
                </c:pt>
              </c:strCache>
            </c:strRef>
          </c:cat>
          <c:val>
            <c:numRef>
              <c:f>'Q-16'!$N$8:$N$15</c:f>
              <c:numCache>
                <c:formatCode>0.00%</c:formatCode>
                <c:ptCount val="8"/>
                <c:pt idx="0">
                  <c:v>0.28000000000000003</c:v>
                </c:pt>
                <c:pt idx="1">
                  <c:v>0.48</c:v>
                </c:pt>
                <c:pt idx="2">
                  <c:v>0.64</c:v>
                </c:pt>
                <c:pt idx="3">
                  <c:v>0.8</c:v>
                </c:pt>
                <c:pt idx="4">
                  <c:v>0.92</c:v>
                </c:pt>
                <c:pt idx="5">
                  <c:v>0.96</c:v>
                </c:pt>
                <c:pt idx="6">
                  <c:v>0.98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8-428A-A182-91ADBAF4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455128"/>
        <c:axId val="529452504"/>
      </c:lineChart>
      <c:catAx>
        <c:axId val="52943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38728"/>
        <c:crosses val="autoZero"/>
        <c:auto val="1"/>
        <c:lblAlgn val="ctr"/>
        <c:lblOffset val="100"/>
        <c:noMultiLvlLbl val="0"/>
      </c:catAx>
      <c:valAx>
        <c:axId val="529438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38072"/>
        <c:crosses val="autoZero"/>
        <c:crossBetween val="between"/>
      </c:valAx>
      <c:valAx>
        <c:axId val="5294525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29455128"/>
        <c:crosses val="max"/>
        <c:crossBetween val="between"/>
      </c:valAx>
      <c:catAx>
        <c:axId val="529455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94525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'Q-16'!$A$6:$A$105</c:f>
              <c:numCache>
                <c:formatCode>General</c:formatCode>
                <c:ptCount val="100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  <c:pt idx="10">
                  <c:v>118</c:v>
                </c:pt>
                <c:pt idx="11">
                  <c:v>125</c:v>
                </c:pt>
                <c:pt idx="12">
                  <c:v>132</c:v>
                </c:pt>
                <c:pt idx="13">
                  <c:v>136</c:v>
                </c:pt>
                <c:pt idx="14">
                  <c:v>128</c:v>
                </c:pt>
                <c:pt idx="15">
                  <c:v>123</c:v>
                </c:pt>
                <c:pt idx="16">
                  <c:v>132</c:v>
                </c:pt>
                <c:pt idx="17">
                  <c:v>138</c:v>
                </c:pt>
                <c:pt idx="18">
                  <c:v>126</c:v>
                </c:pt>
                <c:pt idx="19">
                  <c:v>129</c:v>
                </c:pt>
                <c:pt idx="20">
                  <c:v>136</c:v>
                </c:pt>
                <c:pt idx="21">
                  <c:v>127</c:v>
                </c:pt>
                <c:pt idx="22">
                  <c:v>130</c:v>
                </c:pt>
                <c:pt idx="23">
                  <c:v>122</c:v>
                </c:pt>
                <c:pt idx="24">
                  <c:v>125</c:v>
                </c:pt>
                <c:pt idx="25">
                  <c:v>133</c:v>
                </c:pt>
                <c:pt idx="26">
                  <c:v>140</c:v>
                </c:pt>
                <c:pt idx="27">
                  <c:v>126</c:v>
                </c:pt>
                <c:pt idx="28">
                  <c:v>133</c:v>
                </c:pt>
                <c:pt idx="29">
                  <c:v>135</c:v>
                </c:pt>
                <c:pt idx="30">
                  <c:v>130</c:v>
                </c:pt>
                <c:pt idx="31">
                  <c:v>134</c:v>
                </c:pt>
                <c:pt idx="32">
                  <c:v>141</c:v>
                </c:pt>
                <c:pt idx="33">
                  <c:v>119</c:v>
                </c:pt>
                <c:pt idx="34">
                  <c:v>125</c:v>
                </c:pt>
                <c:pt idx="35">
                  <c:v>131</c:v>
                </c:pt>
                <c:pt idx="36">
                  <c:v>136</c:v>
                </c:pt>
                <c:pt idx="37">
                  <c:v>128</c:v>
                </c:pt>
                <c:pt idx="38">
                  <c:v>124</c:v>
                </c:pt>
                <c:pt idx="39">
                  <c:v>132</c:v>
                </c:pt>
                <c:pt idx="40">
                  <c:v>136</c:v>
                </c:pt>
                <c:pt idx="41">
                  <c:v>127</c:v>
                </c:pt>
                <c:pt idx="42">
                  <c:v>130</c:v>
                </c:pt>
                <c:pt idx="43">
                  <c:v>122</c:v>
                </c:pt>
                <c:pt idx="44">
                  <c:v>125</c:v>
                </c:pt>
                <c:pt idx="45">
                  <c:v>133</c:v>
                </c:pt>
                <c:pt idx="46">
                  <c:v>140</c:v>
                </c:pt>
                <c:pt idx="47">
                  <c:v>126</c:v>
                </c:pt>
                <c:pt idx="48">
                  <c:v>133</c:v>
                </c:pt>
                <c:pt idx="49">
                  <c:v>135</c:v>
                </c:pt>
                <c:pt idx="50">
                  <c:v>130</c:v>
                </c:pt>
                <c:pt idx="51">
                  <c:v>134</c:v>
                </c:pt>
                <c:pt idx="52">
                  <c:v>141</c:v>
                </c:pt>
                <c:pt idx="53">
                  <c:v>119</c:v>
                </c:pt>
                <c:pt idx="54">
                  <c:v>125</c:v>
                </c:pt>
                <c:pt idx="55">
                  <c:v>131</c:v>
                </c:pt>
                <c:pt idx="56">
                  <c:v>136</c:v>
                </c:pt>
                <c:pt idx="57">
                  <c:v>128</c:v>
                </c:pt>
                <c:pt idx="58">
                  <c:v>124</c:v>
                </c:pt>
                <c:pt idx="59">
                  <c:v>132</c:v>
                </c:pt>
                <c:pt idx="60">
                  <c:v>136</c:v>
                </c:pt>
                <c:pt idx="61">
                  <c:v>127</c:v>
                </c:pt>
                <c:pt idx="62">
                  <c:v>130</c:v>
                </c:pt>
                <c:pt idx="63">
                  <c:v>122</c:v>
                </c:pt>
                <c:pt idx="64">
                  <c:v>125</c:v>
                </c:pt>
                <c:pt idx="65">
                  <c:v>133</c:v>
                </c:pt>
                <c:pt idx="66">
                  <c:v>140</c:v>
                </c:pt>
                <c:pt idx="67">
                  <c:v>126</c:v>
                </c:pt>
                <c:pt idx="68">
                  <c:v>133</c:v>
                </c:pt>
                <c:pt idx="69">
                  <c:v>135</c:v>
                </c:pt>
                <c:pt idx="70">
                  <c:v>130</c:v>
                </c:pt>
                <c:pt idx="71">
                  <c:v>134</c:v>
                </c:pt>
                <c:pt idx="72">
                  <c:v>141</c:v>
                </c:pt>
                <c:pt idx="73">
                  <c:v>119</c:v>
                </c:pt>
                <c:pt idx="74">
                  <c:v>125</c:v>
                </c:pt>
                <c:pt idx="75">
                  <c:v>131</c:v>
                </c:pt>
                <c:pt idx="76">
                  <c:v>136</c:v>
                </c:pt>
                <c:pt idx="77">
                  <c:v>128</c:v>
                </c:pt>
                <c:pt idx="78">
                  <c:v>124</c:v>
                </c:pt>
                <c:pt idx="79">
                  <c:v>132</c:v>
                </c:pt>
                <c:pt idx="80">
                  <c:v>136</c:v>
                </c:pt>
                <c:pt idx="81">
                  <c:v>127</c:v>
                </c:pt>
                <c:pt idx="82">
                  <c:v>130</c:v>
                </c:pt>
                <c:pt idx="83">
                  <c:v>122</c:v>
                </c:pt>
                <c:pt idx="84">
                  <c:v>125</c:v>
                </c:pt>
                <c:pt idx="85">
                  <c:v>133</c:v>
                </c:pt>
                <c:pt idx="86">
                  <c:v>140</c:v>
                </c:pt>
                <c:pt idx="87">
                  <c:v>126</c:v>
                </c:pt>
                <c:pt idx="88">
                  <c:v>133</c:v>
                </c:pt>
                <c:pt idx="89">
                  <c:v>135</c:v>
                </c:pt>
                <c:pt idx="90">
                  <c:v>130</c:v>
                </c:pt>
                <c:pt idx="91">
                  <c:v>134</c:v>
                </c:pt>
                <c:pt idx="92">
                  <c:v>141</c:v>
                </c:pt>
                <c:pt idx="93">
                  <c:v>119</c:v>
                </c:pt>
                <c:pt idx="94">
                  <c:v>125</c:v>
                </c:pt>
                <c:pt idx="95">
                  <c:v>131</c:v>
                </c:pt>
                <c:pt idx="96">
                  <c:v>136</c:v>
                </c:pt>
                <c:pt idx="97">
                  <c:v>128</c:v>
                </c:pt>
                <c:pt idx="98">
                  <c:v>124</c:v>
                </c:pt>
                <c:pt idx="9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4-4C77-9081-B3EACFC68E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7880088"/>
        <c:axId val="537877464"/>
      </c:barChart>
      <c:catAx>
        <c:axId val="537880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77464"/>
        <c:crosses val="autoZero"/>
        <c:auto val="1"/>
        <c:lblAlgn val="ctr"/>
        <c:lblOffset val="100"/>
        <c:noMultiLvlLbl val="0"/>
      </c:catAx>
      <c:valAx>
        <c:axId val="537877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788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'Q-17'!$A$9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'Q-17'!$A$10:$A$19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7-44AA-85B5-9546700C4892}"/>
            </c:ext>
          </c:extLst>
        </c:ser>
        <c:ser>
          <c:idx val="1"/>
          <c:order val="1"/>
          <c:tx>
            <c:strRef>
              <c:f>'Q-17'!$B$9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'Q-17'!$B$10:$B$19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7-44AA-85B5-9546700C4892}"/>
            </c:ext>
          </c:extLst>
        </c:ser>
        <c:ser>
          <c:idx val="2"/>
          <c:order val="2"/>
          <c:tx>
            <c:strRef>
              <c:f>'Q-17'!$C$9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val>
            <c:numRef>
              <c:f>'Q-17'!$C$10:$C$19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7-44AA-85B5-9546700C4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62239192"/>
        <c:axId val="462246080"/>
        <c:axId val="0"/>
      </c:bar3DChart>
      <c:catAx>
        <c:axId val="462239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46080"/>
        <c:crosses val="autoZero"/>
        <c:auto val="1"/>
        <c:lblAlgn val="ctr"/>
        <c:lblOffset val="100"/>
        <c:noMultiLvlLbl val="0"/>
      </c:catAx>
      <c:valAx>
        <c:axId val="462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3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161925</xdr:rowOff>
    </xdr:from>
    <xdr:ext cx="184731" cy="264560"/>
    <xdr:sp macro="" textlink="">
      <xdr:nvSpPr>
        <xdr:cNvPr id="2" name="TextBox 1"/>
        <xdr:cNvSpPr txBox="1"/>
      </xdr:nvSpPr>
      <xdr:spPr>
        <a:xfrm>
          <a:off x="1495425" y="111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314325</xdr:colOff>
      <xdr:row>9</xdr:row>
      <xdr:rowOff>95250</xdr:rowOff>
    </xdr:from>
    <xdr:ext cx="184731" cy="264560"/>
    <xdr:sp macro="" textlink="">
      <xdr:nvSpPr>
        <xdr:cNvPr id="3" name="TextBox 2"/>
        <xdr:cNvSpPr txBox="1"/>
      </xdr:nvSpPr>
      <xdr:spPr>
        <a:xfrm>
          <a:off x="393382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23812</xdr:rowOff>
    </xdr:from>
    <xdr:to>
      <xdr:col>13</xdr:col>
      <xdr:colOff>333375</xdr:colOff>
      <xdr:row>21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238125</xdr:colOff>
      <xdr:row>8</xdr:row>
      <xdr:rowOff>180975</xdr:rowOff>
    </xdr:from>
    <xdr:to>
      <xdr:col>20</xdr:col>
      <xdr:colOff>238125</xdr:colOff>
      <xdr:row>18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18</xdr:row>
      <xdr:rowOff>142875</xdr:rowOff>
    </xdr:from>
    <xdr:to>
      <xdr:col>10</xdr:col>
      <xdr:colOff>514350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5</xdr:row>
      <xdr:rowOff>14287</xdr:rowOff>
    </xdr:from>
    <xdr:to>
      <xdr:col>19</xdr:col>
      <xdr:colOff>323850</xdr:colOff>
      <xdr:row>19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21</xdr:row>
      <xdr:rowOff>0</xdr:rowOff>
    </xdr:from>
    <xdr:to>
      <xdr:col>7</xdr:col>
      <xdr:colOff>295275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71437</xdr:rowOff>
    </xdr:from>
    <xdr:to>
      <xdr:col>19</xdr:col>
      <xdr:colOff>142875</xdr:colOff>
      <xdr:row>16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15</xdr:row>
      <xdr:rowOff>38100</xdr:rowOff>
    </xdr:from>
    <xdr:to>
      <xdr:col>14</xdr:col>
      <xdr:colOff>28575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2</xdr:row>
      <xdr:rowOff>157162</xdr:rowOff>
    </xdr:from>
    <xdr:to>
      <xdr:col>22</xdr:col>
      <xdr:colOff>361950</xdr:colOff>
      <xdr:row>16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10</xdr:row>
      <xdr:rowOff>19050</xdr:rowOff>
    </xdr:from>
    <xdr:to>
      <xdr:col>8</xdr:col>
      <xdr:colOff>581025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M1" sqref="M1"/>
    </sheetView>
  </sheetViews>
  <sheetFormatPr defaultRowHeight="15"/>
  <cols>
    <col min="3" max="3" width="11.28515625" customWidth="1"/>
    <col min="12" max="12" width="21.5703125" customWidth="1"/>
  </cols>
  <sheetData>
    <row r="1" spans="1:12" ht="18.75">
      <c r="B1" s="170" t="s">
        <v>153</v>
      </c>
      <c r="C1" s="171"/>
      <c r="D1" s="171"/>
      <c r="E1" s="171"/>
      <c r="F1" s="171"/>
      <c r="G1" s="171"/>
      <c r="H1" s="171"/>
      <c r="I1" s="171"/>
      <c r="J1" s="171"/>
      <c r="K1" s="171"/>
      <c r="L1" s="172"/>
    </row>
    <row r="2" spans="1:12" ht="18.75">
      <c r="B2" s="173" t="s">
        <v>0</v>
      </c>
      <c r="C2" s="174"/>
      <c r="D2" s="174"/>
      <c r="E2" s="174"/>
      <c r="F2" s="174"/>
      <c r="G2" s="174"/>
      <c r="H2" s="174"/>
      <c r="I2" s="174"/>
      <c r="J2" s="174"/>
      <c r="K2" s="174"/>
      <c r="L2" s="175"/>
    </row>
    <row r="3" spans="1:12" ht="18.75">
      <c r="B3" s="173" t="s">
        <v>154</v>
      </c>
      <c r="C3" s="174"/>
      <c r="D3" s="174"/>
      <c r="E3" s="174"/>
      <c r="F3" s="174"/>
      <c r="G3" s="174"/>
      <c r="H3" s="174"/>
      <c r="I3" s="174"/>
      <c r="J3" s="174"/>
      <c r="K3" s="174"/>
      <c r="L3" s="175"/>
    </row>
    <row r="4" spans="1:12" ht="19.5" thickBot="1">
      <c r="B4" s="176" t="s">
        <v>155</v>
      </c>
      <c r="C4" s="177"/>
      <c r="D4" s="177"/>
      <c r="E4" s="177"/>
      <c r="F4" s="177"/>
      <c r="G4" s="177"/>
      <c r="H4" s="177"/>
      <c r="I4" s="177"/>
      <c r="J4" s="177"/>
      <c r="K4" s="177"/>
      <c r="L4" s="178"/>
    </row>
    <row r="5" spans="1:12" ht="15.75" thickBot="1"/>
    <row r="6" spans="1:12" ht="24" thickBot="1">
      <c r="B6" s="124" t="s">
        <v>156</v>
      </c>
    </row>
    <row r="7" spans="1:12" ht="18.75">
      <c r="B7" s="125">
        <v>50</v>
      </c>
      <c r="C7" s="1"/>
    </row>
    <row r="8" spans="1:12" ht="18.75">
      <c r="B8" s="126">
        <v>60</v>
      </c>
      <c r="C8" s="1"/>
    </row>
    <row r="9" spans="1:12" ht="18.75">
      <c r="B9" s="126">
        <v>55</v>
      </c>
      <c r="C9" s="1"/>
    </row>
    <row r="10" spans="1:12" ht="19.5" thickBot="1">
      <c r="B10" s="127">
        <v>70</v>
      </c>
      <c r="C10" s="1"/>
    </row>
    <row r="12" spans="1:12" ht="15.75">
      <c r="A12" s="101" t="s">
        <v>2</v>
      </c>
      <c r="B12" s="102">
        <f>AVERAGE(B7:B10)</f>
        <v>58.75</v>
      </c>
    </row>
    <row r="13" spans="1:12" ht="15.75">
      <c r="A13" s="101" t="s">
        <v>3</v>
      </c>
      <c r="B13" s="102">
        <f>MEDIAN(B7:B10)</f>
        <v>57.5</v>
      </c>
    </row>
    <row r="14" spans="1:12" ht="15.75">
      <c r="A14" s="101" t="s">
        <v>4</v>
      </c>
      <c r="B14" s="102" t="e">
        <f>MODE(B7:B10)</f>
        <v>#N/A</v>
      </c>
    </row>
  </sheetData>
  <mergeCells count="4">
    <mergeCell ref="B1:L1"/>
    <mergeCell ref="B2:L2"/>
    <mergeCell ref="B3:L3"/>
    <mergeCell ref="B4:L4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K1" sqref="K1"/>
    </sheetView>
  </sheetViews>
  <sheetFormatPr defaultRowHeight="15"/>
  <sheetData>
    <row r="1" spans="1:17" ht="15.75">
      <c r="A1" s="254" t="s">
        <v>16</v>
      </c>
      <c r="B1" s="254"/>
      <c r="C1" s="254"/>
      <c r="D1" s="254"/>
      <c r="E1" s="254"/>
      <c r="F1" s="254"/>
      <c r="G1" s="254"/>
      <c r="H1" s="254"/>
      <c r="I1" s="254"/>
      <c r="J1" s="254"/>
    </row>
    <row r="2" spans="1:17" ht="15.75">
      <c r="A2" s="254" t="s">
        <v>41</v>
      </c>
      <c r="B2" s="254"/>
      <c r="C2" s="254"/>
      <c r="D2" s="254"/>
      <c r="E2" s="254"/>
      <c r="F2" s="254"/>
      <c r="G2" s="254"/>
      <c r="H2" s="254"/>
      <c r="I2" s="254"/>
      <c r="J2" s="254"/>
    </row>
    <row r="3" spans="1:17" ht="15.75">
      <c r="A3" s="254" t="s">
        <v>42</v>
      </c>
      <c r="B3" s="254"/>
      <c r="C3" s="254"/>
      <c r="D3" s="254"/>
      <c r="E3" s="254"/>
      <c r="F3" s="254"/>
      <c r="G3" s="254"/>
      <c r="H3" s="254"/>
      <c r="I3" s="254"/>
      <c r="J3" s="254"/>
    </row>
    <row r="4" spans="1:17" ht="16.5" thickBot="1">
      <c r="A4" s="254" t="s">
        <v>43</v>
      </c>
      <c r="B4" s="254"/>
      <c r="C4" s="254"/>
      <c r="D4" s="254"/>
      <c r="E4" s="254"/>
      <c r="F4" s="254"/>
      <c r="G4" s="254"/>
      <c r="H4" s="254"/>
      <c r="I4" s="254"/>
      <c r="J4" s="254"/>
    </row>
    <row r="5" spans="1:17">
      <c r="C5" s="239" t="s">
        <v>44</v>
      </c>
      <c r="D5" s="240"/>
      <c r="E5" s="240"/>
      <c r="F5" s="240"/>
      <c r="G5" s="241"/>
    </row>
    <row r="6" spans="1:17">
      <c r="C6" s="242"/>
      <c r="D6" s="243"/>
      <c r="E6" s="243"/>
      <c r="F6" s="243"/>
      <c r="G6" s="244"/>
    </row>
    <row r="7" spans="1:17">
      <c r="C7" s="242"/>
      <c r="D7" s="243"/>
      <c r="E7" s="243"/>
      <c r="F7" s="243"/>
      <c r="G7" s="244"/>
    </row>
    <row r="8" spans="1:17">
      <c r="C8" s="242"/>
      <c r="D8" s="243"/>
      <c r="E8" s="243"/>
      <c r="F8" s="243"/>
      <c r="G8" s="244"/>
    </row>
    <row r="9" spans="1:17" ht="15.75" thickBot="1">
      <c r="C9" s="242"/>
      <c r="D9" s="243"/>
      <c r="E9" s="243"/>
      <c r="F9" s="246"/>
      <c r="G9" s="247"/>
    </row>
    <row r="10" spans="1:17" ht="15.75">
      <c r="A10" s="96" t="s">
        <v>45</v>
      </c>
      <c r="B10" s="97" t="s">
        <v>46</v>
      </c>
      <c r="C10" s="97" t="s">
        <v>47</v>
      </c>
      <c r="D10" s="97" t="s">
        <v>48</v>
      </c>
      <c r="E10" s="98" t="s">
        <v>49</v>
      </c>
    </row>
    <row r="11" spans="1:17" ht="16.5" thickBot="1">
      <c r="A11" s="119">
        <v>30</v>
      </c>
      <c r="B11" s="105">
        <v>25</v>
      </c>
      <c r="C11" s="105">
        <v>22</v>
      </c>
      <c r="D11" s="105">
        <v>18</v>
      </c>
      <c r="E11" s="120">
        <v>35</v>
      </c>
    </row>
    <row r="12" spans="1:17" ht="21">
      <c r="A12" s="119">
        <v>32</v>
      </c>
      <c r="B12" s="105">
        <v>27</v>
      </c>
      <c r="C12" s="105">
        <v>23</v>
      </c>
      <c r="D12" s="105">
        <v>17</v>
      </c>
      <c r="E12" s="120">
        <v>36</v>
      </c>
      <c r="G12" s="252" t="s">
        <v>45</v>
      </c>
      <c r="H12" s="253"/>
      <c r="I12" s="43"/>
      <c r="K12" s="252" t="s">
        <v>46</v>
      </c>
      <c r="L12" s="253"/>
      <c r="M12" s="43"/>
      <c r="O12" s="252" t="s">
        <v>47</v>
      </c>
      <c r="P12" s="253"/>
      <c r="Q12" s="43"/>
    </row>
    <row r="13" spans="1:17" ht="18.75">
      <c r="A13" s="119">
        <v>33</v>
      </c>
      <c r="B13" s="105">
        <v>26</v>
      </c>
      <c r="C13" s="105">
        <v>20</v>
      </c>
      <c r="D13" s="105">
        <v>19</v>
      </c>
      <c r="E13" s="120">
        <v>34</v>
      </c>
      <c r="G13" s="248" t="s">
        <v>50</v>
      </c>
      <c r="H13" s="249"/>
      <c r="I13" s="17">
        <f>A21/10</f>
        <v>30.6</v>
      </c>
      <c r="K13" s="248" t="s">
        <v>50</v>
      </c>
      <c r="L13" s="249"/>
      <c r="M13" s="17">
        <f>B21/10</f>
        <v>25.9</v>
      </c>
      <c r="O13" s="248" t="s">
        <v>50</v>
      </c>
      <c r="P13" s="249"/>
      <c r="Q13" s="17">
        <f>C21/10</f>
        <v>22.9</v>
      </c>
    </row>
    <row r="14" spans="1:17" ht="18.75">
      <c r="A14" s="119">
        <v>28</v>
      </c>
      <c r="B14" s="105">
        <v>23</v>
      </c>
      <c r="C14" s="105">
        <v>25</v>
      </c>
      <c r="D14" s="105">
        <v>20</v>
      </c>
      <c r="E14" s="120">
        <v>35</v>
      </c>
      <c r="G14" s="248" t="s">
        <v>6</v>
      </c>
      <c r="H14" s="249"/>
      <c r="I14" s="17">
        <f>A13-A14</f>
        <v>5</v>
      </c>
      <c r="K14" s="248" t="s">
        <v>6</v>
      </c>
      <c r="L14" s="249"/>
      <c r="M14" s="17">
        <f>B15-B14</f>
        <v>5</v>
      </c>
      <c r="O14" s="248" t="s">
        <v>6</v>
      </c>
      <c r="P14" s="249"/>
      <c r="Q14" s="17">
        <f>C14-C13</f>
        <v>5</v>
      </c>
    </row>
    <row r="15" spans="1:17" ht="19.5" thickBot="1">
      <c r="A15" s="119">
        <v>31</v>
      </c>
      <c r="B15" s="105">
        <v>28</v>
      </c>
      <c r="C15" s="105">
        <v>21</v>
      </c>
      <c r="D15" s="105">
        <v>21</v>
      </c>
      <c r="E15" s="120">
        <v>33</v>
      </c>
      <c r="G15" s="250" t="s">
        <v>27</v>
      </c>
      <c r="H15" s="251"/>
      <c r="I15" s="19">
        <f>_xlfn.VAR.P(A11:A20)</f>
        <v>2.0400000000000005</v>
      </c>
      <c r="K15" s="250" t="s">
        <v>27</v>
      </c>
      <c r="L15" s="251"/>
      <c r="M15" s="19">
        <f>_xlfn.VAR.P(B11:B20)</f>
        <v>2.4900000000000007</v>
      </c>
      <c r="O15" s="250" t="s">
        <v>27</v>
      </c>
      <c r="P15" s="251"/>
      <c r="Q15" s="19">
        <f>_xlfn.VAR.P(C11:C20)</f>
        <v>2.4900000000000011</v>
      </c>
    </row>
    <row r="16" spans="1:17" ht="15.75">
      <c r="A16" s="119">
        <v>30</v>
      </c>
      <c r="B16" s="105">
        <v>24</v>
      </c>
      <c r="C16" s="105">
        <v>24</v>
      </c>
      <c r="D16" s="105">
        <v>18</v>
      </c>
      <c r="E16" s="120">
        <v>34</v>
      </c>
    </row>
    <row r="17" spans="1:13" ht="16.5" thickBot="1">
      <c r="A17" s="119">
        <v>29</v>
      </c>
      <c r="B17" s="105">
        <v>26</v>
      </c>
      <c r="C17" s="105">
        <v>23</v>
      </c>
      <c r="D17" s="105">
        <v>19</v>
      </c>
      <c r="E17" s="120">
        <v>32</v>
      </c>
    </row>
    <row r="18" spans="1:13" ht="21">
      <c r="A18" s="119">
        <v>30</v>
      </c>
      <c r="B18" s="105">
        <v>25</v>
      </c>
      <c r="C18" s="105">
        <v>22</v>
      </c>
      <c r="D18" s="105">
        <v>17</v>
      </c>
      <c r="E18" s="120">
        <v>33</v>
      </c>
      <c r="G18" s="252" t="s">
        <v>48</v>
      </c>
      <c r="H18" s="253"/>
      <c r="I18" s="43"/>
      <c r="K18" s="252" t="s">
        <v>49</v>
      </c>
      <c r="L18" s="253"/>
      <c r="M18" s="43"/>
    </row>
    <row r="19" spans="1:13" ht="18.75">
      <c r="A19" s="119">
        <v>32</v>
      </c>
      <c r="B19" s="105">
        <v>27</v>
      </c>
      <c r="C19" s="105">
        <v>25</v>
      </c>
      <c r="D19" s="105">
        <v>20</v>
      </c>
      <c r="E19" s="120">
        <v>36</v>
      </c>
      <c r="G19" s="248" t="s">
        <v>50</v>
      </c>
      <c r="H19" s="249"/>
      <c r="I19" s="17">
        <f>D21/10</f>
        <v>18.8</v>
      </c>
      <c r="K19" s="248" t="s">
        <v>50</v>
      </c>
      <c r="L19" s="249"/>
      <c r="M19" s="17">
        <f>E21/10</f>
        <v>34.200000000000003</v>
      </c>
    </row>
    <row r="20" spans="1:13" ht="19.5" thickBot="1">
      <c r="A20" s="121">
        <v>31</v>
      </c>
      <c r="B20" s="122">
        <v>28</v>
      </c>
      <c r="C20" s="122">
        <v>24</v>
      </c>
      <c r="D20" s="122">
        <v>19</v>
      </c>
      <c r="E20" s="123">
        <v>34</v>
      </c>
      <c r="G20" s="248" t="s">
        <v>6</v>
      </c>
      <c r="H20" s="249"/>
      <c r="I20" s="17">
        <f>D15-D12</f>
        <v>4</v>
      </c>
      <c r="K20" s="248" t="s">
        <v>6</v>
      </c>
      <c r="L20" s="249"/>
      <c r="M20" s="17">
        <f>E12-E17</f>
        <v>4</v>
      </c>
    </row>
    <row r="21" spans="1:13" ht="19.5" thickBot="1">
      <c r="A21" s="40">
        <f>SUM(A11:A20)</f>
        <v>306</v>
      </c>
      <c r="B21" s="41">
        <f>SUM(B11:B20)</f>
        <v>259</v>
      </c>
      <c r="C21" s="41">
        <f>SUM(C11:C20)</f>
        <v>229</v>
      </c>
      <c r="D21" s="41">
        <f>SUM(D11:D20)</f>
        <v>188</v>
      </c>
      <c r="E21" s="42">
        <f>SUM(E11:E20)</f>
        <v>342</v>
      </c>
      <c r="G21" s="250" t="s">
        <v>27</v>
      </c>
      <c r="H21" s="251"/>
      <c r="I21" s="19">
        <f>_xlfn.VAR.P(D11:D20)</f>
        <v>1.5599999999999998</v>
      </c>
      <c r="K21" s="250" t="s">
        <v>27</v>
      </c>
      <c r="L21" s="251"/>
      <c r="M21" s="19">
        <f>_xlfn.VAR.P(E11:E20)</f>
        <v>1.5599999999999998</v>
      </c>
    </row>
  </sheetData>
  <mergeCells count="25">
    <mergeCell ref="A1:J1"/>
    <mergeCell ref="A2:J2"/>
    <mergeCell ref="A3:J3"/>
    <mergeCell ref="A4:J4"/>
    <mergeCell ref="C5:G9"/>
    <mergeCell ref="O12:P12"/>
    <mergeCell ref="O13:P13"/>
    <mergeCell ref="O14:P14"/>
    <mergeCell ref="O15:P15"/>
    <mergeCell ref="G18:H18"/>
    <mergeCell ref="G13:H13"/>
    <mergeCell ref="G14:H14"/>
    <mergeCell ref="G15:H15"/>
    <mergeCell ref="G12:H12"/>
    <mergeCell ref="K12:L12"/>
    <mergeCell ref="K13:L13"/>
    <mergeCell ref="K14:L14"/>
    <mergeCell ref="K15:L15"/>
    <mergeCell ref="G20:H20"/>
    <mergeCell ref="G21:H21"/>
    <mergeCell ref="K18:L18"/>
    <mergeCell ref="K19:L19"/>
    <mergeCell ref="K20:L20"/>
    <mergeCell ref="K21:L21"/>
    <mergeCell ref="G19:H19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K1" sqref="K1"/>
    </sheetView>
  </sheetViews>
  <sheetFormatPr defaultRowHeight="15"/>
  <cols>
    <col min="6" max="6" width="10.85546875" customWidth="1"/>
    <col min="9" max="9" width="11.7109375" customWidth="1"/>
    <col min="10" max="10" width="11.140625" customWidth="1"/>
    <col min="11" max="11" width="13" customWidth="1"/>
    <col min="13" max="13" width="11.140625" customWidth="1"/>
  </cols>
  <sheetData>
    <row r="1" spans="1:10" ht="15.75">
      <c r="A1" s="206" t="s">
        <v>16</v>
      </c>
      <c r="B1" s="207"/>
      <c r="C1" s="207"/>
      <c r="D1" s="207"/>
      <c r="E1" s="207"/>
      <c r="F1" s="207"/>
      <c r="G1" s="207"/>
      <c r="H1" s="207"/>
      <c r="I1" s="207"/>
      <c r="J1" s="208"/>
    </row>
    <row r="2" spans="1:10" ht="15.75">
      <c r="A2" s="209" t="s">
        <v>51</v>
      </c>
      <c r="B2" s="210"/>
      <c r="C2" s="210"/>
      <c r="D2" s="210"/>
      <c r="E2" s="210"/>
      <c r="F2" s="210"/>
      <c r="G2" s="210"/>
      <c r="H2" s="210"/>
      <c r="I2" s="210"/>
      <c r="J2" s="211"/>
    </row>
    <row r="3" spans="1:10" ht="15.75">
      <c r="A3" s="209" t="s">
        <v>52</v>
      </c>
      <c r="B3" s="210"/>
      <c r="C3" s="210"/>
      <c r="D3" s="210"/>
      <c r="E3" s="210"/>
      <c r="F3" s="210"/>
      <c r="G3" s="210"/>
      <c r="H3" s="210"/>
      <c r="I3" s="210"/>
      <c r="J3" s="211"/>
    </row>
    <row r="4" spans="1:10" ht="15.75">
      <c r="A4" s="209" t="s">
        <v>53</v>
      </c>
      <c r="B4" s="210"/>
      <c r="C4" s="210"/>
      <c r="D4" s="210"/>
      <c r="E4" s="210"/>
      <c r="F4" s="210"/>
      <c r="G4" s="210"/>
      <c r="H4" s="210"/>
      <c r="I4" s="210"/>
      <c r="J4" s="211"/>
    </row>
    <row r="5" spans="1:10" ht="16.5" thickBot="1">
      <c r="A5" s="212" t="s">
        <v>54</v>
      </c>
      <c r="B5" s="213"/>
      <c r="C5" s="213"/>
      <c r="D5" s="213"/>
      <c r="E5" s="213"/>
      <c r="F5" s="213"/>
      <c r="G5" s="213"/>
      <c r="H5" s="213"/>
      <c r="I5" s="213"/>
      <c r="J5" s="214"/>
    </row>
    <row r="6" spans="1:10">
      <c r="C6" s="239" t="s">
        <v>55</v>
      </c>
      <c r="D6" s="240"/>
      <c r="E6" s="240"/>
      <c r="F6" s="240"/>
      <c r="G6" s="241"/>
    </row>
    <row r="7" spans="1:10">
      <c r="C7" s="242"/>
      <c r="D7" s="243"/>
      <c r="E7" s="243"/>
      <c r="F7" s="243"/>
      <c r="G7" s="244"/>
    </row>
    <row r="8" spans="1:10">
      <c r="C8" s="242"/>
      <c r="D8" s="243"/>
      <c r="E8" s="243"/>
      <c r="F8" s="243"/>
      <c r="G8" s="244"/>
    </row>
    <row r="9" spans="1:10">
      <c r="C9" s="242"/>
      <c r="D9" s="243"/>
      <c r="E9" s="243"/>
      <c r="F9" s="243"/>
      <c r="G9" s="244"/>
    </row>
    <row r="10" spans="1:10">
      <c r="C10" s="242"/>
      <c r="D10" s="243"/>
      <c r="E10" s="243"/>
      <c r="F10" s="243"/>
      <c r="G10" s="244"/>
    </row>
    <row r="11" spans="1:10">
      <c r="C11" s="242"/>
      <c r="D11" s="243"/>
      <c r="E11" s="243"/>
      <c r="F11" s="243"/>
      <c r="G11" s="244"/>
    </row>
    <row r="12" spans="1:10">
      <c r="C12" s="242"/>
      <c r="D12" s="243"/>
      <c r="E12" s="243"/>
      <c r="F12" s="243"/>
      <c r="G12" s="244"/>
    </row>
    <row r="13" spans="1:10">
      <c r="C13" s="242"/>
      <c r="D13" s="243"/>
      <c r="E13" s="243"/>
      <c r="F13" s="243"/>
      <c r="G13" s="244"/>
    </row>
    <row r="14" spans="1:10">
      <c r="C14" s="242"/>
      <c r="D14" s="243"/>
      <c r="E14" s="243"/>
      <c r="F14" s="243"/>
      <c r="G14" s="244"/>
    </row>
    <row r="15" spans="1:10" ht="15.75" thickBot="1">
      <c r="C15" s="245"/>
      <c r="D15" s="246"/>
      <c r="E15" s="246"/>
      <c r="F15" s="246"/>
      <c r="G15" s="247"/>
    </row>
    <row r="17" spans="1:13" ht="15.75" thickBot="1">
      <c r="A17" s="100">
        <v>28</v>
      </c>
    </row>
    <row r="18" spans="1:13" ht="19.5" thickBot="1">
      <c r="A18" s="100">
        <v>32</v>
      </c>
      <c r="E18" s="206" t="s">
        <v>58</v>
      </c>
      <c r="F18" s="207"/>
      <c r="G18" s="199"/>
      <c r="I18" s="36" t="s">
        <v>59</v>
      </c>
      <c r="K18" s="36" t="s">
        <v>60</v>
      </c>
      <c r="M18" s="36" t="s">
        <v>61</v>
      </c>
    </row>
    <row r="19" spans="1:13" ht="19.5" thickBot="1">
      <c r="A19" s="100">
        <v>35</v>
      </c>
      <c r="E19" s="27" t="s">
        <v>56</v>
      </c>
      <c r="F19" s="28" t="s">
        <v>57</v>
      </c>
      <c r="I19" s="36">
        <f>MODE(A17:A116)</f>
        <v>31</v>
      </c>
      <c r="K19" s="36">
        <f>MEDIAN(A17:A116)</f>
        <v>35</v>
      </c>
      <c r="M19" s="36">
        <f>A38-A34</f>
        <v>18</v>
      </c>
    </row>
    <row r="20" spans="1:13">
      <c r="A20" s="100">
        <v>40</v>
      </c>
      <c r="E20" s="46">
        <v>27</v>
      </c>
      <c r="F20" s="47">
        <f>COUNTIF(A17:A116,E20)</f>
        <v>3</v>
      </c>
    </row>
    <row r="21" spans="1:13">
      <c r="A21" s="100">
        <v>42</v>
      </c>
      <c r="E21" s="46">
        <v>28</v>
      </c>
      <c r="F21" s="47">
        <f>COUNTIF(A17:A116,E21)</f>
        <v>5</v>
      </c>
      <c r="G21" s="3"/>
    </row>
    <row r="22" spans="1:13">
      <c r="A22" s="100">
        <v>28</v>
      </c>
      <c r="E22" s="46">
        <v>29</v>
      </c>
      <c r="F22" s="47">
        <f t="shared" ref="F22:F38" si="0">COUNTIF(A19:A118,E22)</f>
        <v>7</v>
      </c>
      <c r="G22" s="3"/>
    </row>
    <row r="23" spans="1:13">
      <c r="A23" s="100">
        <v>33</v>
      </c>
      <c r="E23" s="46">
        <v>30</v>
      </c>
      <c r="F23" s="47">
        <f t="shared" si="0"/>
        <v>6</v>
      </c>
      <c r="G23" s="3"/>
    </row>
    <row r="24" spans="1:13">
      <c r="A24" s="100">
        <v>38</v>
      </c>
      <c r="E24" s="46">
        <v>31</v>
      </c>
      <c r="F24" s="47">
        <f t="shared" si="0"/>
        <v>10</v>
      </c>
      <c r="G24" s="3"/>
    </row>
    <row r="25" spans="1:13">
      <c r="A25" s="100">
        <v>30</v>
      </c>
      <c r="E25" s="46">
        <v>32</v>
      </c>
      <c r="F25" s="47">
        <f t="shared" si="0"/>
        <v>4</v>
      </c>
      <c r="G25" s="3"/>
    </row>
    <row r="26" spans="1:13">
      <c r="A26" s="100">
        <v>41</v>
      </c>
      <c r="E26" s="46">
        <v>33</v>
      </c>
      <c r="F26" s="47">
        <f t="shared" si="0"/>
        <v>7</v>
      </c>
      <c r="G26" s="3"/>
    </row>
    <row r="27" spans="1:13">
      <c r="A27" s="100">
        <v>37</v>
      </c>
      <c r="E27" s="46">
        <v>34</v>
      </c>
      <c r="F27" s="47">
        <f t="shared" si="0"/>
        <v>3</v>
      </c>
      <c r="G27" s="3"/>
    </row>
    <row r="28" spans="1:13">
      <c r="A28" s="100">
        <v>31</v>
      </c>
      <c r="E28" s="46">
        <v>35</v>
      </c>
      <c r="F28" s="47">
        <f t="shared" si="0"/>
        <v>8</v>
      </c>
      <c r="G28" s="3"/>
    </row>
    <row r="29" spans="1:13">
      <c r="A29" s="100">
        <v>34</v>
      </c>
      <c r="E29" s="46">
        <v>36</v>
      </c>
      <c r="F29" s="47">
        <f t="shared" si="0"/>
        <v>7</v>
      </c>
      <c r="G29" s="3"/>
    </row>
    <row r="30" spans="1:13">
      <c r="A30" s="100">
        <v>29</v>
      </c>
      <c r="E30" s="46">
        <v>37</v>
      </c>
      <c r="F30" s="47">
        <f t="shared" si="0"/>
        <v>5</v>
      </c>
      <c r="G30" s="3"/>
    </row>
    <row r="31" spans="1:13">
      <c r="A31" s="100">
        <v>36</v>
      </c>
      <c r="E31" s="46">
        <v>38</v>
      </c>
      <c r="F31" s="47">
        <f t="shared" si="0"/>
        <v>5</v>
      </c>
      <c r="G31" s="3"/>
    </row>
    <row r="32" spans="1:13">
      <c r="A32" s="100">
        <v>43</v>
      </c>
      <c r="E32" s="46">
        <v>39</v>
      </c>
      <c r="F32" s="47">
        <f t="shared" si="0"/>
        <v>7</v>
      </c>
      <c r="G32" s="3"/>
    </row>
    <row r="33" spans="1:7">
      <c r="A33" s="100">
        <v>39</v>
      </c>
      <c r="E33" s="46">
        <v>40</v>
      </c>
      <c r="F33" s="47">
        <f t="shared" si="0"/>
        <v>5</v>
      </c>
      <c r="G33" s="3"/>
    </row>
    <row r="34" spans="1:7">
      <c r="A34" s="100">
        <v>27</v>
      </c>
      <c r="E34" s="46">
        <v>41</v>
      </c>
      <c r="F34" s="47">
        <f t="shared" si="0"/>
        <v>3</v>
      </c>
      <c r="G34" s="3"/>
    </row>
    <row r="35" spans="1:7">
      <c r="A35" s="100">
        <v>35</v>
      </c>
      <c r="E35" s="46">
        <v>42</v>
      </c>
      <c r="F35" s="47">
        <f t="shared" si="0"/>
        <v>1</v>
      </c>
      <c r="G35" s="3"/>
    </row>
    <row r="36" spans="1:7">
      <c r="A36" s="100">
        <v>31</v>
      </c>
      <c r="E36" s="46">
        <v>43</v>
      </c>
      <c r="F36" s="47">
        <f t="shared" si="0"/>
        <v>2</v>
      </c>
      <c r="G36" s="3"/>
    </row>
    <row r="37" spans="1:7">
      <c r="A37" s="100">
        <v>39</v>
      </c>
      <c r="E37" s="46">
        <v>44</v>
      </c>
      <c r="F37" s="47">
        <f t="shared" si="0"/>
        <v>3</v>
      </c>
      <c r="G37" s="3"/>
    </row>
    <row r="38" spans="1:7" ht="15.75" thickBot="1">
      <c r="A38" s="100">
        <v>45</v>
      </c>
      <c r="E38" s="48">
        <v>45</v>
      </c>
      <c r="F38" s="49">
        <f t="shared" si="0"/>
        <v>2</v>
      </c>
      <c r="G38" s="3"/>
    </row>
    <row r="39" spans="1:7">
      <c r="A39" s="100">
        <v>29</v>
      </c>
    </row>
    <row r="40" spans="1:7">
      <c r="A40" s="100">
        <v>33</v>
      </c>
    </row>
    <row r="41" spans="1:7">
      <c r="A41" s="100">
        <v>37</v>
      </c>
    </row>
    <row r="42" spans="1:7">
      <c r="A42" s="100">
        <v>40</v>
      </c>
    </row>
    <row r="43" spans="1:7">
      <c r="A43" s="100">
        <v>36</v>
      </c>
    </row>
    <row r="44" spans="1:7">
      <c r="A44" s="100">
        <v>29</v>
      </c>
    </row>
    <row r="45" spans="1:7">
      <c r="A45" s="100">
        <v>31</v>
      </c>
    </row>
    <row r="46" spans="1:7">
      <c r="A46" s="100">
        <v>38</v>
      </c>
    </row>
    <row r="47" spans="1:7">
      <c r="A47" s="100">
        <v>35</v>
      </c>
    </row>
    <row r="48" spans="1:7">
      <c r="A48" s="100">
        <v>44</v>
      </c>
    </row>
    <row r="49" spans="1:1">
      <c r="A49" s="100">
        <v>32</v>
      </c>
    </row>
    <row r="50" spans="1:1">
      <c r="A50" s="100">
        <v>39</v>
      </c>
    </row>
    <row r="51" spans="1:1">
      <c r="A51" s="100">
        <v>36</v>
      </c>
    </row>
    <row r="52" spans="1:1">
      <c r="A52" s="100">
        <v>30</v>
      </c>
    </row>
    <row r="53" spans="1:1">
      <c r="A53" s="100">
        <v>33</v>
      </c>
    </row>
    <row r="54" spans="1:1">
      <c r="A54" s="100">
        <v>28</v>
      </c>
    </row>
    <row r="55" spans="1:1">
      <c r="A55" s="100">
        <v>41</v>
      </c>
    </row>
    <row r="56" spans="1:1">
      <c r="A56" s="100">
        <v>35</v>
      </c>
    </row>
    <row r="57" spans="1:1">
      <c r="A57" s="100">
        <v>31</v>
      </c>
    </row>
    <row r="58" spans="1:1">
      <c r="A58" s="100">
        <v>37</v>
      </c>
    </row>
    <row r="59" spans="1:1">
      <c r="A59" s="100">
        <v>42</v>
      </c>
    </row>
    <row r="60" spans="1:1">
      <c r="A60" s="100">
        <v>29</v>
      </c>
    </row>
    <row r="61" spans="1:1">
      <c r="A61" s="100">
        <v>34</v>
      </c>
    </row>
    <row r="62" spans="1:1">
      <c r="A62" s="100">
        <v>40</v>
      </c>
    </row>
    <row r="63" spans="1:1">
      <c r="A63" s="100">
        <v>31</v>
      </c>
    </row>
    <row r="64" spans="1:1">
      <c r="A64" s="100">
        <v>33</v>
      </c>
    </row>
    <row r="65" spans="1:1">
      <c r="A65" s="100">
        <v>38</v>
      </c>
    </row>
    <row r="66" spans="1:1">
      <c r="A66" s="100">
        <v>36</v>
      </c>
    </row>
    <row r="67" spans="1:1">
      <c r="A67" s="100">
        <v>39</v>
      </c>
    </row>
    <row r="68" spans="1:1">
      <c r="A68" s="100">
        <v>27</v>
      </c>
    </row>
    <row r="69" spans="1:1">
      <c r="A69" s="100">
        <v>35</v>
      </c>
    </row>
    <row r="70" spans="1:1">
      <c r="A70" s="100">
        <v>30</v>
      </c>
    </row>
    <row r="71" spans="1:1">
      <c r="A71" s="100">
        <v>43</v>
      </c>
    </row>
    <row r="72" spans="1:1">
      <c r="A72" s="100">
        <v>29</v>
      </c>
    </row>
    <row r="73" spans="1:1">
      <c r="A73" s="100">
        <v>32</v>
      </c>
    </row>
    <row r="74" spans="1:1">
      <c r="A74" s="100">
        <v>36</v>
      </c>
    </row>
    <row r="75" spans="1:1">
      <c r="A75" s="100">
        <v>31</v>
      </c>
    </row>
    <row r="76" spans="1:1">
      <c r="A76" s="100">
        <v>40</v>
      </c>
    </row>
    <row r="77" spans="1:1">
      <c r="A77" s="100">
        <v>38</v>
      </c>
    </row>
    <row r="78" spans="1:1">
      <c r="A78" s="100">
        <v>44</v>
      </c>
    </row>
    <row r="79" spans="1:1">
      <c r="A79" s="100">
        <v>37</v>
      </c>
    </row>
    <row r="80" spans="1:1">
      <c r="A80" s="100">
        <v>33</v>
      </c>
    </row>
    <row r="81" spans="1:1">
      <c r="A81" s="100">
        <v>35</v>
      </c>
    </row>
    <row r="82" spans="1:1">
      <c r="A82" s="100">
        <v>41</v>
      </c>
    </row>
    <row r="83" spans="1:1">
      <c r="A83" s="100">
        <v>30</v>
      </c>
    </row>
    <row r="84" spans="1:1">
      <c r="A84" s="100">
        <v>31</v>
      </c>
    </row>
    <row r="85" spans="1:1">
      <c r="A85" s="100">
        <v>39</v>
      </c>
    </row>
    <row r="86" spans="1:1">
      <c r="A86" s="100">
        <v>28</v>
      </c>
    </row>
    <row r="87" spans="1:1">
      <c r="A87" s="100">
        <v>45</v>
      </c>
    </row>
    <row r="88" spans="1:1">
      <c r="A88" s="100">
        <v>29</v>
      </c>
    </row>
    <row r="89" spans="1:1">
      <c r="A89" s="100">
        <v>33</v>
      </c>
    </row>
    <row r="90" spans="1:1">
      <c r="A90" s="100">
        <v>38</v>
      </c>
    </row>
    <row r="91" spans="1:1">
      <c r="A91" s="100">
        <v>34</v>
      </c>
    </row>
    <row r="92" spans="1:1">
      <c r="A92" s="100">
        <v>32</v>
      </c>
    </row>
    <row r="93" spans="1:1">
      <c r="A93" s="100">
        <v>35</v>
      </c>
    </row>
    <row r="94" spans="1:1">
      <c r="A94" s="100">
        <v>31</v>
      </c>
    </row>
    <row r="95" spans="1:1">
      <c r="A95" s="100">
        <v>40</v>
      </c>
    </row>
    <row r="96" spans="1:1">
      <c r="A96" s="100">
        <v>36</v>
      </c>
    </row>
    <row r="97" spans="1:1">
      <c r="A97" s="100">
        <v>39</v>
      </c>
    </row>
    <row r="98" spans="1:1">
      <c r="A98" s="100">
        <v>27</v>
      </c>
    </row>
    <row r="99" spans="1:1">
      <c r="A99" s="100">
        <v>35</v>
      </c>
    </row>
    <row r="100" spans="1:1">
      <c r="A100" s="100">
        <v>30</v>
      </c>
    </row>
    <row r="101" spans="1:1">
      <c r="A101" s="100">
        <v>43</v>
      </c>
    </row>
    <row r="102" spans="1:1">
      <c r="A102" s="100">
        <v>29</v>
      </c>
    </row>
    <row r="103" spans="1:1">
      <c r="A103" s="100">
        <v>32</v>
      </c>
    </row>
    <row r="104" spans="1:1">
      <c r="A104" s="100">
        <v>36</v>
      </c>
    </row>
    <row r="105" spans="1:1">
      <c r="A105" s="100">
        <v>31</v>
      </c>
    </row>
    <row r="106" spans="1:1">
      <c r="A106" s="100">
        <v>40</v>
      </c>
    </row>
    <row r="107" spans="1:1">
      <c r="A107" s="100">
        <v>38</v>
      </c>
    </row>
    <row r="108" spans="1:1">
      <c r="A108" s="100">
        <v>44</v>
      </c>
    </row>
    <row r="109" spans="1:1">
      <c r="A109" s="100">
        <v>37</v>
      </c>
    </row>
    <row r="110" spans="1:1">
      <c r="A110" s="100">
        <v>33</v>
      </c>
    </row>
    <row r="111" spans="1:1">
      <c r="A111" s="100">
        <v>35</v>
      </c>
    </row>
    <row r="112" spans="1:1">
      <c r="A112" s="100">
        <v>41</v>
      </c>
    </row>
    <row r="113" spans="1:1">
      <c r="A113" s="100">
        <v>30</v>
      </c>
    </row>
    <row r="114" spans="1:1">
      <c r="A114" s="100">
        <v>31</v>
      </c>
    </row>
    <row r="115" spans="1:1">
      <c r="A115" s="100">
        <v>39</v>
      </c>
    </row>
    <row r="116" spans="1:1">
      <c r="A116" s="100">
        <v>28</v>
      </c>
    </row>
  </sheetData>
  <mergeCells count="7">
    <mergeCell ref="E18:G18"/>
    <mergeCell ref="A1:J1"/>
    <mergeCell ref="A2:J2"/>
    <mergeCell ref="A3:J3"/>
    <mergeCell ref="A4:J4"/>
    <mergeCell ref="A5:J5"/>
    <mergeCell ref="C6:G15"/>
  </mergeCell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M1" sqref="M1"/>
    </sheetView>
  </sheetViews>
  <sheetFormatPr defaultRowHeight="15"/>
  <cols>
    <col min="4" max="4" width="10.28515625" customWidth="1"/>
    <col min="5" max="5" width="11" customWidth="1"/>
  </cols>
  <sheetData>
    <row r="1" spans="1:16" ht="15.75">
      <c r="C1" s="206" t="s">
        <v>16</v>
      </c>
      <c r="D1" s="207"/>
      <c r="E1" s="207"/>
      <c r="F1" s="207"/>
      <c r="G1" s="207"/>
      <c r="H1" s="207"/>
      <c r="I1" s="207"/>
      <c r="J1" s="207"/>
      <c r="K1" s="207"/>
      <c r="L1" s="208"/>
    </row>
    <row r="2" spans="1:16" ht="15.75">
      <c r="C2" s="209" t="s">
        <v>62</v>
      </c>
      <c r="D2" s="210"/>
      <c r="E2" s="210"/>
      <c r="F2" s="210"/>
      <c r="G2" s="210"/>
      <c r="H2" s="210"/>
      <c r="I2" s="210"/>
      <c r="J2" s="210"/>
      <c r="K2" s="210"/>
      <c r="L2" s="211"/>
    </row>
    <row r="3" spans="1:16" ht="15.75">
      <c r="C3" s="209" t="s">
        <v>63</v>
      </c>
      <c r="D3" s="210"/>
      <c r="E3" s="210"/>
      <c r="F3" s="210"/>
      <c r="G3" s="210"/>
      <c r="H3" s="210"/>
      <c r="I3" s="210"/>
      <c r="J3" s="210"/>
      <c r="K3" s="210"/>
      <c r="L3" s="211"/>
    </row>
    <row r="4" spans="1:16" ht="15.75">
      <c r="C4" s="209" t="s">
        <v>64</v>
      </c>
      <c r="D4" s="210"/>
      <c r="E4" s="210"/>
      <c r="F4" s="210"/>
      <c r="G4" s="210"/>
      <c r="H4" s="210"/>
      <c r="I4" s="210"/>
      <c r="J4" s="210"/>
      <c r="K4" s="210"/>
      <c r="L4" s="211"/>
    </row>
    <row r="5" spans="1:16" ht="16.5" thickBot="1">
      <c r="C5" s="212" t="s">
        <v>65</v>
      </c>
      <c r="D5" s="213"/>
      <c r="E5" s="213"/>
      <c r="F5" s="213"/>
      <c r="G5" s="213"/>
      <c r="H5" s="213"/>
      <c r="I5" s="213"/>
      <c r="J5" s="213"/>
      <c r="K5" s="213"/>
      <c r="L5" s="214"/>
    </row>
    <row r="6" spans="1:16">
      <c r="C6" s="3"/>
      <c r="D6" s="3"/>
      <c r="E6" s="3"/>
      <c r="F6" s="3"/>
      <c r="G6" s="3"/>
      <c r="H6" s="3"/>
      <c r="I6" s="3"/>
      <c r="J6" s="3"/>
      <c r="K6" s="3"/>
      <c r="L6" s="3"/>
    </row>
    <row r="7" spans="1:16">
      <c r="F7" s="266" t="s">
        <v>66</v>
      </c>
      <c r="G7" s="267"/>
      <c r="H7" s="267"/>
      <c r="I7" s="267"/>
    </row>
    <row r="8" spans="1:16">
      <c r="F8" s="267"/>
      <c r="G8" s="267"/>
      <c r="H8" s="267"/>
      <c r="I8" s="267"/>
    </row>
    <row r="9" spans="1:16">
      <c r="F9" s="267"/>
      <c r="G9" s="267"/>
      <c r="H9" s="267"/>
      <c r="I9" s="267"/>
    </row>
    <row r="10" spans="1:16">
      <c r="F10" s="267"/>
      <c r="G10" s="267"/>
      <c r="H10" s="267"/>
      <c r="I10" s="267"/>
    </row>
    <row r="11" spans="1:16" ht="15.75" thickBot="1">
      <c r="F11" s="267"/>
      <c r="G11" s="267"/>
      <c r="H11" s="267"/>
      <c r="I11" s="267"/>
    </row>
    <row r="12" spans="1:16" ht="21.75" thickBot="1">
      <c r="C12" s="170" t="s">
        <v>58</v>
      </c>
      <c r="D12" s="171"/>
      <c r="E12" s="172"/>
      <c r="H12" s="262" t="s">
        <v>68</v>
      </c>
      <c r="I12" s="263"/>
      <c r="K12" s="262" t="s">
        <v>69</v>
      </c>
      <c r="L12" s="263"/>
      <c r="N12" s="255" t="s">
        <v>70</v>
      </c>
      <c r="O12" s="256"/>
      <c r="P12" s="257"/>
    </row>
    <row r="13" spans="1:16" ht="15" customHeight="1" thickBot="1">
      <c r="C13" s="188" t="s">
        <v>67</v>
      </c>
      <c r="D13" s="189"/>
      <c r="E13" s="28" t="s">
        <v>57</v>
      </c>
      <c r="H13" s="264">
        <f>MODE(A14:A63)</f>
        <v>40</v>
      </c>
      <c r="I13" s="265"/>
      <c r="K13" s="264">
        <f>MEDIAN(A:A)</f>
        <v>50</v>
      </c>
      <c r="L13" s="265"/>
      <c r="N13" s="53" t="s">
        <v>71</v>
      </c>
      <c r="O13" s="53">
        <f>QUARTILE(A:A,1)</f>
        <v>42.25</v>
      </c>
    </row>
    <row r="14" spans="1:16" ht="16.5" thickBot="1">
      <c r="A14" s="20">
        <v>56</v>
      </c>
      <c r="B14" s="20"/>
      <c r="C14" s="258">
        <v>28</v>
      </c>
      <c r="D14" s="259"/>
      <c r="E14" s="44">
        <f>COUNTIF(A14:A63,C14)</f>
        <v>1</v>
      </c>
      <c r="N14" s="50" t="s">
        <v>72</v>
      </c>
      <c r="O14" s="50">
        <f>QUARTILE(A:A,3)</f>
        <v>58</v>
      </c>
    </row>
    <row r="15" spans="1:16" ht="19.5" thickBot="1">
      <c r="A15" s="20">
        <v>40</v>
      </c>
      <c r="B15" s="20"/>
      <c r="C15" s="258">
        <v>35</v>
      </c>
      <c r="D15" s="259"/>
      <c r="E15" s="44">
        <f>COUNTIF(A14:A63,C15)</f>
        <v>1</v>
      </c>
      <c r="N15" s="51" t="s">
        <v>73</v>
      </c>
      <c r="O15" s="52">
        <f>O14-O13</f>
        <v>15.75</v>
      </c>
    </row>
    <row r="16" spans="1:16">
      <c r="A16" s="20">
        <v>28</v>
      </c>
      <c r="B16" s="20"/>
      <c r="C16" s="258">
        <v>36</v>
      </c>
      <c r="D16" s="259"/>
      <c r="E16" s="44">
        <f t="shared" ref="E16:E24" si="0">COUNTIF(A16:A65,C16)</f>
        <v>1</v>
      </c>
    </row>
    <row r="17" spans="1:5">
      <c r="A17" s="20">
        <v>73</v>
      </c>
      <c r="B17" s="20"/>
      <c r="C17" s="258">
        <v>38</v>
      </c>
      <c r="D17" s="259"/>
      <c r="E17" s="44">
        <f t="shared" si="0"/>
        <v>1</v>
      </c>
    </row>
    <row r="18" spans="1:5">
      <c r="A18" s="20">
        <v>52</v>
      </c>
      <c r="B18" s="20"/>
      <c r="C18" s="258">
        <v>39</v>
      </c>
      <c r="D18" s="259"/>
      <c r="E18" s="44">
        <f t="shared" si="0"/>
        <v>2</v>
      </c>
    </row>
    <row r="19" spans="1:5">
      <c r="A19" s="20">
        <v>61</v>
      </c>
      <c r="B19" s="20"/>
      <c r="C19" s="258">
        <v>40</v>
      </c>
      <c r="D19" s="259"/>
      <c r="E19" s="44">
        <f t="shared" si="0"/>
        <v>2</v>
      </c>
    </row>
    <row r="20" spans="1:5">
      <c r="A20" s="20">
        <v>35</v>
      </c>
      <c r="B20" s="20"/>
      <c r="C20" s="258">
        <v>41</v>
      </c>
      <c r="D20" s="259"/>
      <c r="E20" s="44">
        <f t="shared" si="0"/>
        <v>2</v>
      </c>
    </row>
    <row r="21" spans="1:5">
      <c r="A21" s="20">
        <v>40</v>
      </c>
      <c r="B21" s="20"/>
      <c r="C21" s="258">
        <v>42</v>
      </c>
      <c r="D21" s="259"/>
      <c r="E21" s="44">
        <f t="shared" si="0"/>
        <v>2</v>
      </c>
    </row>
    <row r="22" spans="1:5">
      <c r="A22" s="20">
        <v>47</v>
      </c>
      <c r="B22" s="20"/>
      <c r="C22" s="258">
        <v>43</v>
      </c>
      <c r="D22" s="259"/>
      <c r="E22" s="44">
        <f t="shared" si="0"/>
        <v>1</v>
      </c>
    </row>
    <row r="23" spans="1:5">
      <c r="A23" s="20">
        <v>65</v>
      </c>
      <c r="B23" s="20"/>
      <c r="C23" s="258">
        <v>44</v>
      </c>
      <c r="D23" s="259"/>
      <c r="E23" s="44">
        <f t="shared" si="0"/>
        <v>1</v>
      </c>
    </row>
    <row r="24" spans="1:5">
      <c r="A24" s="20">
        <v>52</v>
      </c>
      <c r="B24" s="20"/>
      <c r="C24" s="258">
        <v>45</v>
      </c>
      <c r="D24" s="259"/>
      <c r="E24" s="44">
        <f t="shared" si="0"/>
        <v>2</v>
      </c>
    </row>
    <row r="25" spans="1:5">
      <c r="A25" s="20">
        <v>44</v>
      </c>
      <c r="B25" s="20"/>
      <c r="C25" s="258">
        <v>47</v>
      </c>
      <c r="D25" s="259"/>
      <c r="E25" s="44">
        <f>COUNTIF(A14:A63,C25)</f>
        <v>3</v>
      </c>
    </row>
    <row r="26" spans="1:5">
      <c r="A26" s="20">
        <v>38</v>
      </c>
      <c r="B26" s="20"/>
      <c r="C26" s="258">
        <v>48</v>
      </c>
      <c r="D26" s="259"/>
      <c r="E26" s="44">
        <f>COUNTIF(A25:A74,C26)</f>
        <v>2</v>
      </c>
    </row>
    <row r="27" spans="1:5">
      <c r="A27" s="20">
        <v>60</v>
      </c>
      <c r="B27" s="20"/>
      <c r="C27" s="258">
        <v>49</v>
      </c>
      <c r="D27" s="259"/>
      <c r="E27" s="44">
        <f>COUNTIF(A26:A75,C27)</f>
        <v>3</v>
      </c>
    </row>
    <row r="28" spans="1:5">
      <c r="A28" s="20">
        <v>56</v>
      </c>
      <c r="B28" s="20"/>
      <c r="C28" s="258">
        <v>51</v>
      </c>
      <c r="D28" s="259"/>
      <c r="E28" s="44">
        <f>COUNTIF(A27:A76,C28)</f>
        <v>2</v>
      </c>
    </row>
    <row r="29" spans="1:5">
      <c r="A29" s="20">
        <v>40</v>
      </c>
      <c r="B29" s="20"/>
      <c r="C29" s="258">
        <v>52</v>
      </c>
      <c r="D29" s="259"/>
      <c r="E29" s="44">
        <f>COUNTIF(A28:A77,C29)</f>
        <v>1</v>
      </c>
    </row>
    <row r="30" spans="1:5">
      <c r="A30" s="20">
        <v>36</v>
      </c>
      <c r="B30" s="20"/>
      <c r="C30" s="258">
        <v>55</v>
      </c>
      <c r="D30" s="259"/>
      <c r="E30" s="44">
        <f>COUNTIF(A29:A78,C30)</f>
        <v>2</v>
      </c>
    </row>
    <row r="31" spans="1:5">
      <c r="A31" s="20">
        <v>49</v>
      </c>
      <c r="B31" s="20"/>
      <c r="C31" s="258">
        <v>56</v>
      </c>
      <c r="D31" s="259"/>
      <c r="E31" s="44">
        <f>COUNTIF(A14:A63,C31)</f>
        <v>2</v>
      </c>
    </row>
    <row r="32" spans="1:5">
      <c r="A32" s="20">
        <v>68</v>
      </c>
      <c r="B32" s="20"/>
      <c r="C32" s="258">
        <v>57</v>
      </c>
      <c r="D32" s="259"/>
      <c r="E32" s="44">
        <f>COUNTIF(A31:A80,C32)</f>
        <v>1</v>
      </c>
    </row>
    <row r="33" spans="1:5">
      <c r="A33" s="20">
        <v>57</v>
      </c>
      <c r="B33" s="20"/>
      <c r="C33" s="258">
        <v>58</v>
      </c>
      <c r="D33" s="259"/>
      <c r="E33" s="44">
        <f>COUNTIF(A32:A81,C33)</f>
        <v>3</v>
      </c>
    </row>
    <row r="34" spans="1:5">
      <c r="A34" s="20">
        <v>52</v>
      </c>
      <c r="B34" s="20"/>
      <c r="C34" s="258">
        <v>59</v>
      </c>
      <c r="D34" s="259"/>
      <c r="E34" s="44">
        <f>COUNTIF(A14:A63,C34)</f>
        <v>2</v>
      </c>
    </row>
    <row r="35" spans="1:5">
      <c r="A35" s="20">
        <v>63</v>
      </c>
      <c r="B35" s="20"/>
      <c r="C35" s="258">
        <v>60</v>
      </c>
      <c r="D35" s="259"/>
      <c r="E35" s="44">
        <f>COUNTIF(A14:A63,C35)</f>
        <v>1</v>
      </c>
    </row>
    <row r="36" spans="1:5">
      <c r="A36" s="20">
        <v>41</v>
      </c>
      <c r="B36" s="20"/>
      <c r="C36" s="258">
        <v>62</v>
      </c>
      <c r="D36" s="259"/>
      <c r="E36" s="44">
        <f>COUNTIF(A14:A63,C36)</f>
        <v>2</v>
      </c>
    </row>
    <row r="37" spans="1:5">
      <c r="A37" s="20">
        <v>48</v>
      </c>
      <c r="B37" s="20"/>
      <c r="C37" s="258">
        <v>63</v>
      </c>
      <c r="D37" s="259"/>
      <c r="E37" s="44">
        <f>COUNTIF(A14:A63,C37)</f>
        <v>1</v>
      </c>
    </row>
    <row r="38" spans="1:5">
      <c r="A38" s="20">
        <v>55</v>
      </c>
      <c r="B38" s="20"/>
      <c r="C38" s="258">
        <v>68</v>
      </c>
      <c r="D38" s="259"/>
      <c r="E38" s="44">
        <f>COUNTIF(A14:A63,C38)</f>
        <v>1</v>
      </c>
    </row>
    <row r="39" spans="1:5" ht="15.75" thickBot="1">
      <c r="A39" s="20">
        <v>42</v>
      </c>
      <c r="B39" s="20"/>
      <c r="C39" s="260">
        <v>73</v>
      </c>
      <c r="D39" s="261"/>
      <c r="E39" s="45">
        <f>COUNTIF(A14:A63,C39)</f>
        <v>1</v>
      </c>
    </row>
    <row r="40" spans="1:5">
      <c r="A40" s="20">
        <v>39</v>
      </c>
      <c r="B40" s="20"/>
    </row>
    <row r="41" spans="1:5">
      <c r="A41" s="20">
        <v>58</v>
      </c>
      <c r="B41" s="20"/>
    </row>
    <row r="42" spans="1:5">
      <c r="A42" s="20">
        <v>62</v>
      </c>
      <c r="B42" s="20"/>
    </row>
    <row r="43" spans="1:5">
      <c r="A43" s="20">
        <v>49</v>
      </c>
      <c r="B43" s="20"/>
    </row>
    <row r="44" spans="1:5">
      <c r="A44" s="20">
        <v>59</v>
      </c>
      <c r="B44" s="20"/>
    </row>
    <row r="45" spans="1:5">
      <c r="A45" s="20">
        <v>45</v>
      </c>
      <c r="B45" s="20"/>
    </row>
    <row r="46" spans="1:5">
      <c r="A46" s="20">
        <v>47</v>
      </c>
      <c r="B46" s="20"/>
    </row>
    <row r="47" spans="1:5">
      <c r="A47" s="20">
        <v>51</v>
      </c>
      <c r="B47" s="20"/>
    </row>
    <row r="48" spans="1:5">
      <c r="A48" s="20">
        <v>65</v>
      </c>
      <c r="B48" s="20"/>
    </row>
    <row r="49" spans="1:2">
      <c r="A49" s="20">
        <v>41</v>
      </c>
      <c r="B49" s="20"/>
    </row>
    <row r="50" spans="1:2">
      <c r="A50" s="20">
        <v>48</v>
      </c>
      <c r="B50" s="20"/>
    </row>
    <row r="51" spans="1:2">
      <c r="A51" s="20">
        <v>55</v>
      </c>
      <c r="B51" s="20"/>
    </row>
    <row r="52" spans="1:2">
      <c r="A52" s="20">
        <v>42</v>
      </c>
      <c r="B52" s="20"/>
    </row>
    <row r="53" spans="1:2">
      <c r="A53" s="20">
        <v>39</v>
      </c>
      <c r="B53" s="20"/>
    </row>
    <row r="54" spans="1:2">
      <c r="A54" s="20">
        <v>58</v>
      </c>
      <c r="B54" s="20"/>
    </row>
    <row r="55" spans="1:2">
      <c r="A55" s="20">
        <v>62</v>
      </c>
      <c r="B55" s="20"/>
    </row>
    <row r="56" spans="1:2">
      <c r="A56" s="20">
        <v>49</v>
      </c>
      <c r="B56" s="20"/>
    </row>
    <row r="57" spans="1:2">
      <c r="A57" s="20">
        <v>59</v>
      </c>
      <c r="B57" s="20"/>
    </row>
    <row r="58" spans="1:2">
      <c r="A58" s="20">
        <v>45</v>
      </c>
      <c r="B58" s="20"/>
    </row>
    <row r="59" spans="1:2">
      <c r="A59" s="20">
        <v>47</v>
      </c>
      <c r="B59" s="20"/>
    </row>
    <row r="60" spans="1:2">
      <c r="A60" s="20">
        <v>51</v>
      </c>
      <c r="B60" s="20"/>
    </row>
    <row r="61" spans="1:2">
      <c r="A61" s="20">
        <v>65</v>
      </c>
      <c r="B61" s="20"/>
    </row>
    <row r="62" spans="1:2">
      <c r="A62" s="20">
        <v>43</v>
      </c>
      <c r="B62" s="20"/>
    </row>
    <row r="63" spans="1:2">
      <c r="A63" s="20">
        <v>58</v>
      </c>
      <c r="B63" s="20"/>
    </row>
    <row r="64" spans="1:2">
      <c r="B64" s="20"/>
    </row>
  </sheetData>
  <mergeCells count="39">
    <mergeCell ref="C19:D19"/>
    <mergeCell ref="C1:L1"/>
    <mergeCell ref="C2:L2"/>
    <mergeCell ref="C3:L3"/>
    <mergeCell ref="C4:L4"/>
    <mergeCell ref="C5:L5"/>
    <mergeCell ref="F7:I11"/>
    <mergeCell ref="C13:D13"/>
    <mergeCell ref="C12:E12"/>
    <mergeCell ref="C14:D14"/>
    <mergeCell ref="C15:D15"/>
    <mergeCell ref="C16:D16"/>
    <mergeCell ref="C17:D17"/>
    <mergeCell ref="C18:D1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N12:P12"/>
    <mergeCell ref="C38:D38"/>
    <mergeCell ref="C39:D39"/>
    <mergeCell ref="H12:I12"/>
    <mergeCell ref="H13:I13"/>
    <mergeCell ref="K12:L12"/>
    <mergeCell ref="K13:L13"/>
    <mergeCell ref="C32:D32"/>
    <mergeCell ref="C33:D33"/>
    <mergeCell ref="C34:D34"/>
    <mergeCell ref="C35:D35"/>
    <mergeCell ref="C36:D36"/>
    <mergeCell ref="C37:D37"/>
    <mergeCell ref="C26:D26"/>
    <mergeCell ref="C27:D27"/>
    <mergeCell ref="C28:D28"/>
  </mergeCells>
  <pageMargins left="0.7" right="0.7" top="0.75" bottom="0.75" header="0.3" footer="0.3"/>
  <pageSetup orientation="portrait" horizontalDpi="4294967293" verticalDpi="0" r:id="rId1"/>
  <ignoredErrors>
    <ignoredError sqref="E32:E33 E29:E30" formulaRange="1"/>
    <ignoredError sqref="E31 E15" formula="1"/>
    <ignoredError sqref="E26:E28 E16:E24" formula="1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N1" sqref="N1"/>
    </sheetView>
  </sheetViews>
  <sheetFormatPr defaultRowHeight="15"/>
  <cols>
    <col min="16" max="16" width="10.5703125" bestFit="1" customWidth="1"/>
    <col min="17" max="17" width="13.5703125" bestFit="1" customWidth="1"/>
    <col min="18" max="18" width="10.5703125" bestFit="1" customWidth="1"/>
    <col min="19" max="20" width="13.5703125" bestFit="1" customWidth="1"/>
    <col min="21" max="21" width="10.5703125" bestFit="1" customWidth="1"/>
    <col min="22" max="22" width="13.5703125" bestFit="1" customWidth="1"/>
  </cols>
  <sheetData>
    <row r="1" spans="1:20" ht="15.75">
      <c r="A1" s="206" t="s">
        <v>16</v>
      </c>
      <c r="B1" s="207"/>
      <c r="C1" s="207"/>
      <c r="D1" s="207"/>
      <c r="E1" s="207"/>
      <c r="F1" s="207"/>
      <c r="G1" s="207"/>
      <c r="H1" s="207"/>
      <c r="I1" s="208"/>
      <c r="K1" s="276" t="s">
        <v>90</v>
      </c>
      <c r="L1" s="277"/>
      <c r="M1" s="278"/>
      <c r="O1" s="272" t="s">
        <v>91</v>
      </c>
      <c r="P1" s="273"/>
    </row>
    <row r="2" spans="1:20" ht="16.5" customHeight="1" thickBot="1">
      <c r="A2" s="209" t="s">
        <v>74</v>
      </c>
      <c r="B2" s="210"/>
      <c r="C2" s="210"/>
      <c r="D2" s="210"/>
      <c r="E2" s="210"/>
      <c r="F2" s="210"/>
      <c r="G2" s="210"/>
      <c r="H2" s="210"/>
      <c r="I2" s="211"/>
      <c r="K2" s="279"/>
      <c r="L2" s="280"/>
      <c r="M2" s="281"/>
      <c r="O2" s="274"/>
      <c r="P2" s="275"/>
    </row>
    <row r="3" spans="1:20" ht="16.5" thickBot="1">
      <c r="A3" s="209" t="s">
        <v>75</v>
      </c>
      <c r="B3" s="210"/>
      <c r="C3" s="210"/>
      <c r="D3" s="210"/>
      <c r="E3" s="210"/>
      <c r="F3" s="210"/>
      <c r="G3" s="210"/>
      <c r="H3" s="210"/>
      <c r="I3" s="211"/>
      <c r="K3" s="282"/>
      <c r="L3" s="283"/>
      <c r="M3" s="284"/>
    </row>
    <row r="4" spans="1:20" ht="16.5" customHeight="1" thickBot="1">
      <c r="A4" s="212" t="s">
        <v>76</v>
      </c>
      <c r="B4" s="213"/>
      <c r="C4" s="213"/>
      <c r="D4" s="213"/>
      <c r="E4" s="213"/>
      <c r="F4" s="213"/>
      <c r="G4" s="213"/>
      <c r="H4" s="213"/>
      <c r="I4" s="214"/>
      <c r="K4" s="285">
        <f>MAX(C9:D15)</f>
        <v>45</v>
      </c>
      <c r="L4" s="286"/>
      <c r="M4" s="287"/>
      <c r="O4" s="63" t="s">
        <v>92</v>
      </c>
      <c r="P4" s="64" t="s">
        <v>80</v>
      </c>
      <c r="Q4" s="64" t="s">
        <v>94</v>
      </c>
      <c r="R4" s="64" t="s">
        <v>92</v>
      </c>
      <c r="S4" s="64" t="s">
        <v>80</v>
      </c>
      <c r="T4" s="65" t="s">
        <v>94</v>
      </c>
    </row>
    <row r="5" spans="1:20" ht="16.5" thickBot="1">
      <c r="A5" s="292" t="s">
        <v>77</v>
      </c>
      <c r="B5" s="292"/>
      <c r="C5" s="292"/>
      <c r="D5" s="292"/>
      <c r="O5" s="66">
        <v>10</v>
      </c>
      <c r="P5" s="60">
        <v>1</v>
      </c>
      <c r="Q5" s="61">
        <v>0.14285714285714285</v>
      </c>
      <c r="R5" s="62" t="s">
        <v>93</v>
      </c>
      <c r="S5" s="60">
        <v>4</v>
      </c>
      <c r="T5" s="67">
        <v>0.5714285714285714</v>
      </c>
    </row>
    <row r="6" spans="1:20" ht="15.75" customHeight="1">
      <c r="A6" s="192" t="s">
        <v>78</v>
      </c>
      <c r="B6" s="192"/>
      <c r="C6" s="192"/>
      <c r="D6" s="192"/>
      <c r="G6" s="268" t="s">
        <v>89</v>
      </c>
      <c r="H6" s="269"/>
      <c r="O6" s="66">
        <v>27.5</v>
      </c>
      <c r="P6" s="60">
        <v>2</v>
      </c>
      <c r="Q6" s="61">
        <v>0.42857142857142855</v>
      </c>
      <c r="R6" s="62">
        <v>27.5</v>
      </c>
      <c r="S6" s="60">
        <v>2</v>
      </c>
      <c r="T6" s="67">
        <v>0.8571428571428571</v>
      </c>
    </row>
    <row r="7" spans="1:20" ht="15.75" customHeight="1" thickBot="1">
      <c r="G7" s="270"/>
      <c r="H7" s="271"/>
      <c r="O7" s="68" t="s">
        <v>93</v>
      </c>
      <c r="P7" s="69">
        <v>4</v>
      </c>
      <c r="Q7" s="70">
        <v>1</v>
      </c>
      <c r="R7" s="71">
        <v>10</v>
      </c>
      <c r="S7" s="69">
        <v>1</v>
      </c>
      <c r="T7" s="72">
        <v>1</v>
      </c>
    </row>
    <row r="8" spans="1:20" ht="19.5" thickBot="1">
      <c r="A8" s="290" t="s">
        <v>79</v>
      </c>
      <c r="B8" s="291"/>
      <c r="C8" s="290" t="s">
        <v>81</v>
      </c>
      <c r="D8" s="291"/>
    </row>
    <row r="9" spans="1:20">
      <c r="A9" s="300" t="s">
        <v>82</v>
      </c>
      <c r="B9" s="295"/>
      <c r="C9" s="295">
        <v>30</v>
      </c>
      <c r="D9" s="296"/>
    </row>
    <row r="10" spans="1:20">
      <c r="A10" s="258" t="s">
        <v>83</v>
      </c>
      <c r="B10" s="259"/>
      <c r="C10" s="259">
        <v>40</v>
      </c>
      <c r="D10" s="297"/>
    </row>
    <row r="11" spans="1:20">
      <c r="A11" s="258" t="s">
        <v>84</v>
      </c>
      <c r="B11" s="259"/>
      <c r="C11" s="259">
        <v>20</v>
      </c>
      <c r="D11" s="297"/>
    </row>
    <row r="12" spans="1:20">
      <c r="A12" s="288" t="s">
        <v>88</v>
      </c>
      <c r="B12" s="289"/>
      <c r="C12" s="289">
        <v>10</v>
      </c>
      <c r="D12" s="298"/>
    </row>
    <row r="13" spans="1:20">
      <c r="A13" s="288" t="s">
        <v>85</v>
      </c>
      <c r="B13" s="289"/>
      <c r="C13" s="289">
        <v>45</v>
      </c>
      <c r="D13" s="298"/>
    </row>
    <row r="14" spans="1:20">
      <c r="A14" s="288" t="s">
        <v>86</v>
      </c>
      <c r="B14" s="289"/>
      <c r="C14" s="289">
        <v>25</v>
      </c>
      <c r="D14" s="298"/>
    </row>
    <row r="15" spans="1:20" ht="15.75" thickBot="1">
      <c r="A15" s="293" t="s">
        <v>87</v>
      </c>
      <c r="B15" s="294"/>
      <c r="C15" s="294">
        <v>30</v>
      </c>
      <c r="D15" s="299"/>
    </row>
  </sheetData>
  <sortState ref="R5:S7">
    <sortCondition descending="1" ref="S5"/>
  </sortState>
  <mergeCells count="26">
    <mergeCell ref="A14:B14"/>
    <mergeCell ref="A15:B15"/>
    <mergeCell ref="C9:D9"/>
    <mergeCell ref="C10:D10"/>
    <mergeCell ref="C11:D11"/>
    <mergeCell ref="C12:D12"/>
    <mergeCell ref="C13:D13"/>
    <mergeCell ref="C14:D14"/>
    <mergeCell ref="C15:D15"/>
    <mergeCell ref="A9:B9"/>
    <mergeCell ref="A10:B10"/>
    <mergeCell ref="A11:B11"/>
    <mergeCell ref="A12:B12"/>
    <mergeCell ref="G6:H7"/>
    <mergeCell ref="O1:P2"/>
    <mergeCell ref="K1:M3"/>
    <mergeCell ref="K4:M4"/>
    <mergeCell ref="A13:B13"/>
    <mergeCell ref="A8:B8"/>
    <mergeCell ref="C8:D8"/>
    <mergeCell ref="A1:I1"/>
    <mergeCell ref="A2:I2"/>
    <mergeCell ref="A3:I3"/>
    <mergeCell ref="A4:I4"/>
    <mergeCell ref="A5:D5"/>
    <mergeCell ref="A6:D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A6" sqref="A6:D15"/>
    </sheetView>
  </sheetViews>
  <sheetFormatPr defaultRowHeight="15"/>
  <cols>
    <col min="6" max="6" width="5.7109375" bestFit="1" customWidth="1"/>
    <col min="7" max="7" width="10.5703125" bestFit="1" customWidth="1"/>
    <col min="8" max="8" width="13.5703125" bestFit="1" customWidth="1"/>
    <col min="10" max="10" width="10.5703125" bestFit="1" customWidth="1"/>
    <col min="11" max="11" width="13.5703125" bestFit="1" customWidth="1"/>
  </cols>
  <sheetData>
    <row r="1" spans="1:14" ht="15.75">
      <c r="A1" s="206" t="s">
        <v>16</v>
      </c>
      <c r="B1" s="207"/>
      <c r="C1" s="207"/>
      <c r="D1" s="207"/>
      <c r="E1" s="207"/>
      <c r="F1" s="207"/>
      <c r="G1" s="207"/>
      <c r="H1" s="207"/>
      <c r="I1" s="208"/>
      <c r="J1" s="301" t="s">
        <v>68</v>
      </c>
      <c r="K1" s="302"/>
    </row>
    <row r="2" spans="1:14" ht="16.5" thickBot="1">
      <c r="A2" s="209" t="s">
        <v>95</v>
      </c>
      <c r="B2" s="210"/>
      <c r="C2" s="210"/>
      <c r="D2" s="210"/>
      <c r="E2" s="210"/>
      <c r="F2" s="210"/>
      <c r="G2" s="210"/>
      <c r="H2" s="210"/>
      <c r="I2" s="211"/>
      <c r="J2" s="303"/>
      <c r="K2" s="304"/>
    </row>
    <row r="3" spans="1:14" ht="19.5" thickBot="1">
      <c r="A3" s="209" t="s">
        <v>96</v>
      </c>
      <c r="B3" s="210"/>
      <c r="C3" s="210"/>
      <c r="D3" s="210"/>
      <c r="E3" s="210"/>
      <c r="F3" s="210"/>
      <c r="G3" s="210"/>
      <c r="H3" s="210"/>
      <c r="I3" s="211"/>
      <c r="J3" s="307">
        <f>MODE(E6:E105)</f>
        <v>4</v>
      </c>
      <c r="K3" s="307"/>
    </row>
    <row r="4" spans="1:14" ht="16.5" thickBot="1">
      <c r="A4" s="212" t="s">
        <v>97</v>
      </c>
      <c r="B4" s="213"/>
      <c r="C4" s="213"/>
      <c r="D4" s="213"/>
      <c r="E4" s="213"/>
      <c r="F4" s="213"/>
      <c r="G4" s="213"/>
      <c r="H4" s="213"/>
      <c r="I4" s="214"/>
      <c r="M4" s="272" t="s">
        <v>100</v>
      </c>
      <c r="N4" s="273"/>
    </row>
    <row r="5" spans="1:14" ht="15.75" thickBot="1">
      <c r="F5" s="305" t="s">
        <v>99</v>
      </c>
      <c r="G5" s="306"/>
      <c r="M5" s="274"/>
      <c r="N5" s="275"/>
    </row>
    <row r="6" spans="1:14" ht="15" customHeight="1" thickBot="1">
      <c r="A6" s="239" t="s">
        <v>98</v>
      </c>
      <c r="B6" s="308"/>
      <c r="C6" s="308"/>
      <c r="D6" s="309"/>
      <c r="E6" s="20">
        <v>4</v>
      </c>
      <c r="F6" s="274"/>
      <c r="G6" s="275"/>
    </row>
    <row r="7" spans="1:14">
      <c r="A7" s="310"/>
      <c r="B7" s="311"/>
      <c r="C7" s="311"/>
      <c r="D7" s="312"/>
      <c r="E7" s="20">
        <v>5</v>
      </c>
      <c r="F7" s="59" t="s">
        <v>92</v>
      </c>
      <c r="G7" s="59" t="s">
        <v>80</v>
      </c>
      <c r="H7" s="59" t="s">
        <v>94</v>
      </c>
      <c r="I7" s="59" t="s">
        <v>92</v>
      </c>
      <c r="J7" s="59" t="s">
        <v>80</v>
      </c>
      <c r="K7" s="59" t="s">
        <v>94</v>
      </c>
    </row>
    <row r="8" spans="1:14">
      <c r="A8" s="310"/>
      <c r="B8" s="311"/>
      <c r="C8" s="311"/>
      <c r="D8" s="312"/>
      <c r="E8" s="20">
        <v>3</v>
      </c>
      <c r="F8" s="2">
        <v>2</v>
      </c>
      <c r="G8" s="2">
        <v>8</v>
      </c>
      <c r="H8" s="54">
        <v>0.08</v>
      </c>
      <c r="I8" s="55">
        <v>4.0999999999999996</v>
      </c>
      <c r="J8" s="2">
        <v>39</v>
      </c>
      <c r="K8" s="54">
        <v>0.39</v>
      </c>
    </row>
    <row r="9" spans="1:14">
      <c r="A9" s="310"/>
      <c r="B9" s="311"/>
      <c r="C9" s="311"/>
      <c r="D9" s="312"/>
      <c r="E9" s="20">
        <v>4</v>
      </c>
      <c r="F9" s="2">
        <v>2.2999999999999998</v>
      </c>
      <c r="G9" s="2">
        <v>0</v>
      </c>
      <c r="H9" s="54">
        <v>0.08</v>
      </c>
      <c r="I9" s="55">
        <v>3.2</v>
      </c>
      <c r="J9" s="2">
        <v>30</v>
      </c>
      <c r="K9" s="54">
        <v>0.69</v>
      </c>
    </row>
    <row r="10" spans="1:14">
      <c r="A10" s="310"/>
      <c r="B10" s="311"/>
      <c r="C10" s="311"/>
      <c r="D10" s="312"/>
      <c r="E10" s="20">
        <v>4</v>
      </c>
      <c r="F10" s="2">
        <v>2.6</v>
      </c>
      <c r="G10" s="2">
        <v>0</v>
      </c>
      <c r="H10" s="54">
        <v>0.08</v>
      </c>
      <c r="I10" s="55" t="s">
        <v>93</v>
      </c>
      <c r="J10" s="2">
        <v>23</v>
      </c>
      <c r="K10" s="54">
        <v>0.92</v>
      </c>
    </row>
    <row r="11" spans="1:14">
      <c r="A11" s="310"/>
      <c r="B11" s="311"/>
      <c r="C11" s="311"/>
      <c r="D11" s="312"/>
      <c r="E11" s="20">
        <v>3</v>
      </c>
      <c r="F11" s="2">
        <v>2.9</v>
      </c>
      <c r="G11" s="2">
        <v>0</v>
      </c>
      <c r="H11" s="54">
        <v>0.08</v>
      </c>
      <c r="I11" s="55">
        <v>2</v>
      </c>
      <c r="J11" s="2">
        <v>8</v>
      </c>
      <c r="K11" s="54">
        <v>1</v>
      </c>
    </row>
    <row r="12" spans="1:14">
      <c r="A12" s="310"/>
      <c r="B12" s="311"/>
      <c r="C12" s="311"/>
      <c r="D12" s="312"/>
      <c r="E12" s="20">
        <v>2</v>
      </c>
      <c r="F12" s="2">
        <v>3.2</v>
      </c>
      <c r="G12" s="2">
        <v>30</v>
      </c>
      <c r="H12" s="54">
        <v>0.38</v>
      </c>
      <c r="I12" s="55">
        <v>2.2999999999999998</v>
      </c>
      <c r="J12" s="2">
        <v>0</v>
      </c>
      <c r="K12" s="54">
        <v>1</v>
      </c>
    </row>
    <row r="13" spans="1:14" ht="17.25" customHeight="1">
      <c r="A13" s="310"/>
      <c r="B13" s="311"/>
      <c r="C13" s="311"/>
      <c r="D13" s="312"/>
      <c r="E13" s="20">
        <v>5</v>
      </c>
      <c r="F13" s="2">
        <v>3.5</v>
      </c>
      <c r="G13" s="2">
        <v>0</v>
      </c>
      <c r="H13" s="54">
        <v>0.38</v>
      </c>
      <c r="I13" s="55">
        <v>2.6</v>
      </c>
      <c r="J13" s="2">
        <v>0</v>
      </c>
      <c r="K13" s="54">
        <v>1</v>
      </c>
    </row>
    <row r="14" spans="1:14">
      <c r="A14" s="310"/>
      <c r="B14" s="311"/>
      <c r="C14" s="311"/>
      <c r="D14" s="312"/>
      <c r="E14" s="20">
        <v>4</v>
      </c>
      <c r="F14" s="2">
        <v>3.8</v>
      </c>
      <c r="G14" s="2">
        <v>0</v>
      </c>
      <c r="H14" s="54">
        <v>0.38</v>
      </c>
      <c r="I14" s="55">
        <v>2.9</v>
      </c>
      <c r="J14" s="2">
        <v>0</v>
      </c>
      <c r="K14" s="54">
        <v>1</v>
      </c>
    </row>
    <row r="15" spans="1:14" ht="15.75" thickBot="1">
      <c r="A15" s="313"/>
      <c r="B15" s="314"/>
      <c r="C15" s="314"/>
      <c r="D15" s="315"/>
      <c r="E15" s="20">
        <v>3</v>
      </c>
      <c r="F15" s="2">
        <v>4.0999999999999996</v>
      </c>
      <c r="G15" s="2">
        <v>39</v>
      </c>
      <c r="H15" s="54">
        <v>0.77</v>
      </c>
      <c r="I15" s="55">
        <v>3.5</v>
      </c>
      <c r="J15" s="2">
        <v>0</v>
      </c>
      <c r="K15" s="54">
        <v>1</v>
      </c>
    </row>
    <row r="16" spans="1:14">
      <c r="E16" s="20">
        <v>5</v>
      </c>
      <c r="F16" s="2">
        <v>4.4000000000000004</v>
      </c>
      <c r="G16" s="2">
        <v>0</v>
      </c>
      <c r="H16" s="54">
        <v>0.77</v>
      </c>
      <c r="I16" s="55">
        <v>3.8</v>
      </c>
      <c r="J16" s="2">
        <v>0</v>
      </c>
      <c r="K16" s="54">
        <v>1</v>
      </c>
    </row>
    <row r="17" spans="5:11">
      <c r="E17" s="20">
        <v>4</v>
      </c>
      <c r="F17" s="2">
        <v>4.6999999999999993</v>
      </c>
      <c r="G17" s="2">
        <v>0</v>
      </c>
      <c r="H17" s="54">
        <v>0.77</v>
      </c>
      <c r="I17" s="55">
        <v>4.4000000000000004</v>
      </c>
      <c r="J17" s="2">
        <v>0</v>
      </c>
      <c r="K17" s="54">
        <v>1</v>
      </c>
    </row>
    <row r="18" spans="5:11" ht="15.75" thickBot="1">
      <c r="E18" s="20">
        <v>2</v>
      </c>
      <c r="F18" s="56" t="s">
        <v>93</v>
      </c>
      <c r="G18" s="56">
        <v>23</v>
      </c>
      <c r="H18" s="57">
        <v>1</v>
      </c>
      <c r="I18" s="58">
        <v>4.6999999999999993</v>
      </c>
      <c r="J18" s="56">
        <v>0</v>
      </c>
      <c r="K18" s="57">
        <v>1</v>
      </c>
    </row>
    <row r="19" spans="5:11">
      <c r="E19" s="20">
        <v>3</v>
      </c>
    </row>
    <row r="20" spans="5:11">
      <c r="E20" s="20">
        <v>4</v>
      </c>
    </row>
    <row r="21" spans="5:11">
      <c r="E21" s="20">
        <v>5</v>
      </c>
    </row>
    <row r="22" spans="5:11">
      <c r="E22" s="20">
        <v>3</v>
      </c>
    </row>
    <row r="23" spans="5:11">
      <c r="E23" s="20">
        <v>4</v>
      </c>
    </row>
    <row r="24" spans="5:11">
      <c r="E24" s="20">
        <v>5</v>
      </c>
    </row>
    <row r="25" spans="5:11">
      <c r="E25" s="20">
        <v>3</v>
      </c>
    </row>
    <row r="26" spans="5:11">
      <c r="E26" s="20">
        <v>4</v>
      </c>
    </row>
    <row r="27" spans="5:11">
      <c r="E27" s="20">
        <v>3</v>
      </c>
    </row>
    <row r="28" spans="5:11">
      <c r="E28" s="20">
        <v>2</v>
      </c>
    </row>
    <row r="29" spans="5:11">
      <c r="E29" s="20">
        <v>4</v>
      </c>
    </row>
    <row r="30" spans="5:11">
      <c r="E30" s="20">
        <v>5</v>
      </c>
    </row>
    <row r="31" spans="5:11">
      <c r="E31" s="20">
        <v>3</v>
      </c>
    </row>
    <row r="32" spans="5:11">
      <c r="E32" s="20">
        <v>4</v>
      </c>
    </row>
    <row r="33" spans="5:5">
      <c r="E33" s="20">
        <v>5</v>
      </c>
    </row>
    <row r="34" spans="5:5">
      <c r="E34" s="20">
        <v>4</v>
      </c>
    </row>
    <row r="35" spans="5:5">
      <c r="E35" s="20">
        <v>3</v>
      </c>
    </row>
    <row r="36" spans="5:5">
      <c r="E36" s="20">
        <v>3</v>
      </c>
    </row>
    <row r="37" spans="5:5">
      <c r="E37" s="20">
        <v>4</v>
      </c>
    </row>
    <row r="38" spans="5:5">
      <c r="E38" s="20">
        <v>5</v>
      </c>
    </row>
    <row r="39" spans="5:5">
      <c r="E39" s="20">
        <v>2</v>
      </c>
    </row>
    <row r="40" spans="5:5">
      <c r="E40" s="20">
        <v>3</v>
      </c>
    </row>
    <row r="41" spans="5:5">
      <c r="E41" s="20">
        <v>4</v>
      </c>
    </row>
    <row r="42" spans="5:5">
      <c r="E42" s="20">
        <v>4</v>
      </c>
    </row>
    <row r="43" spans="5:5">
      <c r="E43" s="20">
        <v>3</v>
      </c>
    </row>
    <row r="44" spans="5:5">
      <c r="E44" s="20">
        <v>5</v>
      </c>
    </row>
    <row r="45" spans="5:5">
      <c r="E45" s="20">
        <v>4</v>
      </c>
    </row>
    <row r="46" spans="5:5">
      <c r="E46" s="20">
        <v>3</v>
      </c>
    </row>
    <row r="47" spans="5:5">
      <c r="E47" s="20">
        <v>4</v>
      </c>
    </row>
    <row r="48" spans="5:5">
      <c r="E48" s="20">
        <v>5</v>
      </c>
    </row>
    <row r="49" spans="5:5">
      <c r="E49" s="20">
        <v>4</v>
      </c>
    </row>
    <row r="50" spans="5:5">
      <c r="E50" s="20">
        <v>2</v>
      </c>
    </row>
    <row r="51" spans="5:5">
      <c r="E51" s="20">
        <v>3</v>
      </c>
    </row>
    <row r="52" spans="5:5">
      <c r="E52" s="20">
        <v>4</v>
      </c>
    </row>
    <row r="53" spans="5:5">
      <c r="E53" s="20">
        <v>5</v>
      </c>
    </row>
    <row r="54" spans="5:5">
      <c r="E54" s="20">
        <v>3</v>
      </c>
    </row>
    <row r="55" spans="5:5">
      <c r="E55" s="20">
        <v>4</v>
      </c>
    </row>
    <row r="56" spans="5:5">
      <c r="E56" s="20">
        <v>5</v>
      </c>
    </row>
    <row r="57" spans="5:5">
      <c r="E57" s="20">
        <v>4</v>
      </c>
    </row>
    <row r="58" spans="5:5">
      <c r="E58" s="20">
        <v>3</v>
      </c>
    </row>
    <row r="59" spans="5:5">
      <c r="E59" s="20">
        <v>4</v>
      </c>
    </row>
    <row r="60" spans="5:5">
      <c r="E60" s="20">
        <v>5</v>
      </c>
    </row>
    <row r="61" spans="5:5">
      <c r="E61" s="20">
        <v>3</v>
      </c>
    </row>
    <row r="62" spans="5:5">
      <c r="E62" s="20">
        <v>4</v>
      </c>
    </row>
    <row r="63" spans="5:5">
      <c r="E63" s="20">
        <v>5</v>
      </c>
    </row>
    <row r="64" spans="5:5">
      <c r="E64" s="20">
        <v>4</v>
      </c>
    </row>
    <row r="65" spans="5:5">
      <c r="E65" s="20">
        <v>3</v>
      </c>
    </row>
    <row r="66" spans="5:5">
      <c r="E66" s="20">
        <v>3</v>
      </c>
    </row>
    <row r="67" spans="5:5">
      <c r="E67" s="20">
        <v>4</v>
      </c>
    </row>
    <row r="68" spans="5:5">
      <c r="E68" s="20">
        <v>5</v>
      </c>
    </row>
    <row r="69" spans="5:5">
      <c r="E69" s="20">
        <v>2</v>
      </c>
    </row>
    <row r="70" spans="5:5">
      <c r="E70" s="20">
        <v>3</v>
      </c>
    </row>
    <row r="71" spans="5:5">
      <c r="E71" s="20">
        <v>4</v>
      </c>
    </row>
    <row r="72" spans="5:5">
      <c r="E72" s="20">
        <v>4</v>
      </c>
    </row>
    <row r="73" spans="5:5">
      <c r="E73" s="20">
        <v>3</v>
      </c>
    </row>
    <row r="74" spans="5:5">
      <c r="E74" s="20">
        <v>5</v>
      </c>
    </row>
    <row r="75" spans="5:5">
      <c r="E75" s="20">
        <v>4</v>
      </c>
    </row>
    <row r="76" spans="5:5">
      <c r="E76" s="20">
        <v>3</v>
      </c>
    </row>
    <row r="77" spans="5:5">
      <c r="E77" s="20">
        <v>4</v>
      </c>
    </row>
    <row r="78" spans="5:5">
      <c r="E78" s="20">
        <v>5</v>
      </c>
    </row>
    <row r="79" spans="5:5">
      <c r="E79" s="20">
        <v>4</v>
      </c>
    </row>
    <row r="80" spans="5:5">
      <c r="E80" s="20">
        <v>2</v>
      </c>
    </row>
    <row r="81" spans="5:5">
      <c r="E81" s="20">
        <v>3</v>
      </c>
    </row>
    <row r="82" spans="5:5">
      <c r="E82" s="20">
        <v>4</v>
      </c>
    </row>
    <row r="83" spans="5:5">
      <c r="E83" s="20">
        <v>5</v>
      </c>
    </row>
    <row r="84" spans="5:5">
      <c r="E84" s="20">
        <v>3</v>
      </c>
    </row>
    <row r="85" spans="5:5">
      <c r="E85" s="20">
        <v>4</v>
      </c>
    </row>
    <row r="86" spans="5:5">
      <c r="E86" s="20">
        <v>5</v>
      </c>
    </row>
    <row r="87" spans="5:5">
      <c r="E87" s="20">
        <v>4</v>
      </c>
    </row>
    <row r="88" spans="5:5">
      <c r="E88" s="20">
        <v>3</v>
      </c>
    </row>
    <row r="89" spans="5:5">
      <c r="E89" s="20">
        <v>4</v>
      </c>
    </row>
    <row r="90" spans="5:5">
      <c r="E90" s="20">
        <v>5</v>
      </c>
    </row>
    <row r="91" spans="5:5">
      <c r="E91" s="20">
        <v>3</v>
      </c>
    </row>
    <row r="92" spans="5:5">
      <c r="E92" s="20">
        <v>4</v>
      </c>
    </row>
    <row r="93" spans="5:5">
      <c r="E93" s="20">
        <v>5</v>
      </c>
    </row>
    <row r="94" spans="5:5">
      <c r="E94" s="20">
        <v>4</v>
      </c>
    </row>
    <row r="95" spans="5:5">
      <c r="E95" s="20">
        <v>3</v>
      </c>
    </row>
    <row r="96" spans="5:5">
      <c r="E96" s="20">
        <v>3</v>
      </c>
    </row>
    <row r="97" spans="5:5">
      <c r="E97" s="20">
        <v>4</v>
      </c>
    </row>
    <row r="98" spans="5:5">
      <c r="E98" s="20">
        <v>5</v>
      </c>
    </row>
    <row r="99" spans="5:5">
      <c r="E99" s="20">
        <v>2</v>
      </c>
    </row>
    <row r="100" spans="5:5">
      <c r="E100" s="20">
        <v>3</v>
      </c>
    </row>
    <row r="101" spans="5:5">
      <c r="E101" s="20">
        <v>4</v>
      </c>
    </row>
    <row r="102" spans="5:5">
      <c r="E102" s="20">
        <v>4</v>
      </c>
    </row>
    <row r="103" spans="5:5">
      <c r="E103" s="20">
        <v>3</v>
      </c>
    </row>
    <row r="104" spans="5:5">
      <c r="E104" s="20">
        <v>5</v>
      </c>
    </row>
    <row r="105" spans="5:5">
      <c r="E105" s="20">
        <v>4</v>
      </c>
    </row>
  </sheetData>
  <sortState ref="I8:J18">
    <sortCondition descending="1" ref="J8"/>
  </sortState>
  <mergeCells count="9">
    <mergeCell ref="J1:K2"/>
    <mergeCell ref="F5:G6"/>
    <mergeCell ref="J3:K3"/>
    <mergeCell ref="M4:N5"/>
    <mergeCell ref="A1:I1"/>
    <mergeCell ref="A2:I2"/>
    <mergeCell ref="A3:I3"/>
    <mergeCell ref="A4:I4"/>
    <mergeCell ref="A6:D1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K1" sqref="K1"/>
    </sheetView>
  </sheetViews>
  <sheetFormatPr defaultRowHeight="15"/>
  <cols>
    <col min="4" max="4" width="10.5703125" bestFit="1" customWidth="1"/>
    <col min="5" max="5" width="13.5703125" bestFit="1" customWidth="1"/>
    <col min="7" max="7" width="10.5703125" bestFit="1" customWidth="1"/>
    <col min="8" max="8" width="13.5703125" bestFit="1" customWidth="1"/>
    <col min="10" max="10" width="11.42578125" customWidth="1"/>
  </cols>
  <sheetData>
    <row r="1" spans="1:15" ht="15.75">
      <c r="A1" s="206" t="s">
        <v>16</v>
      </c>
      <c r="B1" s="207"/>
      <c r="C1" s="207"/>
      <c r="D1" s="207"/>
      <c r="E1" s="207"/>
      <c r="F1" s="207"/>
      <c r="G1" s="207"/>
      <c r="H1" s="207"/>
      <c r="I1" s="207"/>
      <c r="J1" s="208"/>
      <c r="N1" s="272" t="s">
        <v>100</v>
      </c>
      <c r="O1" s="273"/>
    </row>
    <row r="2" spans="1:15" ht="16.5" thickBot="1">
      <c r="A2" s="209" t="s">
        <v>101</v>
      </c>
      <c r="B2" s="210"/>
      <c r="C2" s="210"/>
      <c r="D2" s="210"/>
      <c r="E2" s="210"/>
      <c r="F2" s="210"/>
      <c r="G2" s="210"/>
      <c r="H2" s="210"/>
      <c r="I2" s="210"/>
      <c r="J2" s="211"/>
      <c r="N2" s="274"/>
      <c r="O2" s="275"/>
    </row>
    <row r="3" spans="1:15" ht="15.75">
      <c r="A3" s="209" t="s">
        <v>102</v>
      </c>
      <c r="B3" s="210"/>
      <c r="C3" s="210"/>
      <c r="D3" s="210"/>
      <c r="E3" s="210"/>
      <c r="F3" s="210"/>
      <c r="G3" s="210"/>
      <c r="H3" s="210"/>
      <c r="I3" s="210"/>
      <c r="J3" s="211"/>
    </row>
    <row r="4" spans="1:15" ht="16.5" thickBot="1">
      <c r="A4" s="212" t="s">
        <v>103</v>
      </c>
      <c r="B4" s="213"/>
      <c r="C4" s="213"/>
      <c r="D4" s="213"/>
      <c r="E4" s="213"/>
      <c r="F4" s="213"/>
      <c r="G4" s="213"/>
      <c r="H4" s="213"/>
      <c r="I4" s="213"/>
      <c r="J4" s="214"/>
    </row>
    <row r="5" spans="1:15">
      <c r="A5" s="239" t="s">
        <v>104</v>
      </c>
      <c r="B5" s="240"/>
      <c r="C5" s="240"/>
      <c r="D5" s="240"/>
      <c r="E5" s="240"/>
      <c r="F5" s="241"/>
      <c r="J5" s="279" t="s">
        <v>106</v>
      </c>
      <c r="K5" s="277"/>
      <c r="L5" s="278"/>
    </row>
    <row r="6" spans="1:15">
      <c r="A6" s="242"/>
      <c r="B6" s="243"/>
      <c r="C6" s="243"/>
      <c r="D6" s="243"/>
      <c r="E6" s="243"/>
      <c r="F6" s="244"/>
      <c r="J6" s="279"/>
      <c r="K6" s="280"/>
      <c r="L6" s="281"/>
    </row>
    <row r="7" spans="1:15" ht="15.75" thickBot="1">
      <c r="A7" s="242"/>
      <c r="B7" s="243"/>
      <c r="C7" s="243"/>
      <c r="D7" s="243"/>
      <c r="E7" s="243"/>
      <c r="F7" s="244"/>
      <c r="J7" s="282"/>
      <c r="K7" s="283"/>
      <c r="L7" s="284"/>
    </row>
    <row r="8" spans="1:15" ht="19.5" thickBot="1">
      <c r="A8" s="242"/>
      <c r="B8" s="243"/>
      <c r="C8" s="243"/>
      <c r="D8" s="243"/>
      <c r="E8" s="243"/>
      <c r="F8" s="244"/>
      <c r="J8" s="285">
        <f>A62/50</f>
        <v>36.14</v>
      </c>
      <c r="K8" s="286"/>
      <c r="L8" s="287"/>
    </row>
    <row r="9" spans="1:15">
      <c r="A9" s="242"/>
      <c r="B9" s="243"/>
      <c r="C9" s="243"/>
      <c r="D9" s="243"/>
      <c r="E9" s="243"/>
      <c r="F9" s="244"/>
    </row>
    <row r="10" spans="1:15" ht="15.75" thickBot="1">
      <c r="A10" s="245"/>
      <c r="B10" s="246"/>
      <c r="C10" s="246"/>
      <c r="D10" s="246"/>
      <c r="E10" s="246"/>
      <c r="F10" s="247"/>
    </row>
    <row r="11" spans="1:15" ht="15" customHeight="1">
      <c r="C11" s="316" t="s">
        <v>105</v>
      </c>
      <c r="D11" s="317"/>
    </row>
    <row r="12" spans="1:15" ht="15.75" customHeight="1" thickBot="1">
      <c r="A12" s="100">
        <v>35</v>
      </c>
      <c r="C12" s="318"/>
      <c r="D12" s="319"/>
    </row>
    <row r="13" spans="1:15">
      <c r="A13" s="100">
        <v>28</v>
      </c>
      <c r="C13" s="59" t="s">
        <v>92</v>
      </c>
      <c r="D13" s="59" t="s">
        <v>80</v>
      </c>
      <c r="E13" s="59" t="s">
        <v>94</v>
      </c>
      <c r="F13" s="59" t="s">
        <v>92</v>
      </c>
      <c r="G13" s="59" t="s">
        <v>80</v>
      </c>
      <c r="H13" s="59" t="s">
        <v>94</v>
      </c>
    </row>
    <row r="14" spans="1:15">
      <c r="A14" s="100">
        <v>32</v>
      </c>
      <c r="C14" s="2">
        <v>28</v>
      </c>
      <c r="D14" s="2">
        <v>4</v>
      </c>
      <c r="E14" s="54">
        <v>0.08</v>
      </c>
      <c r="F14" s="55">
        <v>33.428571428571431</v>
      </c>
      <c r="G14" s="2">
        <v>8</v>
      </c>
      <c r="H14" s="54">
        <v>0.16</v>
      </c>
    </row>
    <row r="15" spans="1:15">
      <c r="A15" s="100">
        <v>45</v>
      </c>
      <c r="C15" s="2">
        <v>30.714285714285715</v>
      </c>
      <c r="D15" s="2">
        <v>6</v>
      </c>
      <c r="E15" s="54">
        <v>0.2</v>
      </c>
      <c r="F15" s="55">
        <v>36.142857142857139</v>
      </c>
      <c r="G15" s="2">
        <v>8</v>
      </c>
      <c r="H15" s="54">
        <v>0.32</v>
      </c>
    </row>
    <row r="16" spans="1:15">
      <c r="A16" s="100">
        <v>38</v>
      </c>
      <c r="C16" s="2">
        <v>33.428571428571431</v>
      </c>
      <c r="D16" s="2">
        <v>8</v>
      </c>
      <c r="E16" s="54">
        <v>0.36</v>
      </c>
      <c r="F16" s="55">
        <v>41.571428571428569</v>
      </c>
      <c r="G16" s="2">
        <v>8</v>
      </c>
      <c r="H16" s="54">
        <v>0.48</v>
      </c>
    </row>
    <row r="17" spans="1:8">
      <c r="A17" s="100">
        <v>29</v>
      </c>
      <c r="C17" s="2">
        <v>36.142857142857139</v>
      </c>
      <c r="D17" s="2">
        <v>8</v>
      </c>
      <c r="E17" s="54">
        <v>0.52</v>
      </c>
      <c r="F17" s="55">
        <v>30.714285714285715</v>
      </c>
      <c r="G17" s="2">
        <v>6</v>
      </c>
      <c r="H17" s="54">
        <v>0.6</v>
      </c>
    </row>
    <row r="18" spans="1:8">
      <c r="A18" s="100">
        <v>42</v>
      </c>
      <c r="C18" s="2">
        <v>38.857142857142861</v>
      </c>
      <c r="D18" s="2">
        <v>6</v>
      </c>
      <c r="E18" s="54">
        <v>0.64</v>
      </c>
      <c r="F18" s="55">
        <v>38.857142857142861</v>
      </c>
      <c r="G18" s="2">
        <v>6</v>
      </c>
      <c r="H18" s="54">
        <v>0.72</v>
      </c>
    </row>
    <row r="19" spans="1:8">
      <c r="A19" s="100">
        <v>30</v>
      </c>
      <c r="C19" s="2">
        <v>41.571428571428569</v>
      </c>
      <c r="D19" s="2">
        <v>8</v>
      </c>
      <c r="E19" s="54">
        <v>0.8</v>
      </c>
      <c r="F19" s="55">
        <v>44.285714285714285</v>
      </c>
      <c r="G19" s="2">
        <v>6</v>
      </c>
      <c r="H19" s="54">
        <v>0.84</v>
      </c>
    </row>
    <row r="20" spans="1:8">
      <c r="A20" s="100">
        <v>36</v>
      </c>
      <c r="C20" s="2">
        <v>44.285714285714285</v>
      </c>
      <c r="D20" s="2">
        <v>6</v>
      </c>
      <c r="E20" s="54">
        <v>0.92</v>
      </c>
      <c r="F20" s="55">
        <v>28</v>
      </c>
      <c r="G20" s="2">
        <v>4</v>
      </c>
      <c r="H20" s="54">
        <v>0.92</v>
      </c>
    </row>
    <row r="21" spans="1:8" ht="15.75" thickBot="1">
      <c r="A21" s="100">
        <v>41</v>
      </c>
      <c r="C21" s="56" t="s">
        <v>93</v>
      </c>
      <c r="D21" s="56">
        <v>4</v>
      </c>
      <c r="E21" s="57">
        <v>1</v>
      </c>
      <c r="F21" s="58" t="s">
        <v>93</v>
      </c>
      <c r="G21" s="56">
        <v>4</v>
      </c>
      <c r="H21" s="57">
        <v>1</v>
      </c>
    </row>
    <row r="22" spans="1:8">
      <c r="A22" s="100">
        <v>47</v>
      </c>
    </row>
    <row r="23" spans="1:8">
      <c r="A23" s="100">
        <v>31</v>
      </c>
    </row>
    <row r="24" spans="1:8">
      <c r="A24" s="100">
        <v>39</v>
      </c>
    </row>
    <row r="25" spans="1:8">
      <c r="A25" s="100">
        <v>43</v>
      </c>
    </row>
    <row r="26" spans="1:8">
      <c r="A26" s="100">
        <v>37</v>
      </c>
    </row>
    <row r="27" spans="1:8">
      <c r="A27" s="100">
        <v>30</v>
      </c>
    </row>
    <row r="28" spans="1:8">
      <c r="A28" s="100">
        <v>34</v>
      </c>
    </row>
    <row r="29" spans="1:8">
      <c r="A29" s="100">
        <v>39</v>
      </c>
    </row>
    <row r="30" spans="1:8">
      <c r="A30" s="100">
        <v>28</v>
      </c>
    </row>
    <row r="31" spans="1:8">
      <c r="A31" s="100">
        <v>33</v>
      </c>
    </row>
    <row r="32" spans="1:8">
      <c r="A32" s="100">
        <v>36</v>
      </c>
    </row>
    <row r="33" spans="1:1">
      <c r="A33" s="100">
        <v>40</v>
      </c>
    </row>
    <row r="34" spans="1:1">
      <c r="A34" s="100">
        <v>42</v>
      </c>
    </row>
    <row r="35" spans="1:1">
      <c r="A35" s="100">
        <v>29</v>
      </c>
    </row>
    <row r="36" spans="1:1">
      <c r="A36" s="100">
        <v>31</v>
      </c>
    </row>
    <row r="37" spans="1:1">
      <c r="A37" s="100">
        <v>45</v>
      </c>
    </row>
    <row r="38" spans="1:1">
      <c r="A38" s="100">
        <v>38</v>
      </c>
    </row>
    <row r="39" spans="1:1">
      <c r="A39" s="100">
        <v>33</v>
      </c>
    </row>
    <row r="40" spans="1:1">
      <c r="A40" s="100">
        <v>41</v>
      </c>
    </row>
    <row r="41" spans="1:1">
      <c r="A41" s="100">
        <v>35</v>
      </c>
    </row>
    <row r="42" spans="1:1">
      <c r="A42" s="100">
        <v>37</v>
      </c>
    </row>
    <row r="43" spans="1:1">
      <c r="A43" s="100">
        <v>34</v>
      </c>
    </row>
    <row r="44" spans="1:1">
      <c r="A44" s="100">
        <v>46</v>
      </c>
    </row>
    <row r="45" spans="1:1">
      <c r="A45" s="100">
        <v>30</v>
      </c>
    </row>
    <row r="46" spans="1:1">
      <c r="A46" s="100">
        <v>39</v>
      </c>
    </row>
    <row r="47" spans="1:1">
      <c r="A47" s="100">
        <v>43</v>
      </c>
    </row>
    <row r="48" spans="1:1">
      <c r="A48" s="100">
        <v>28</v>
      </c>
    </row>
    <row r="49" spans="1:1">
      <c r="A49" s="100">
        <v>32</v>
      </c>
    </row>
    <row r="50" spans="1:1">
      <c r="A50" s="100">
        <v>36</v>
      </c>
    </row>
    <row r="51" spans="1:1">
      <c r="A51" s="100">
        <v>29</v>
      </c>
    </row>
    <row r="52" spans="1:1">
      <c r="A52" s="100">
        <v>31</v>
      </c>
    </row>
    <row r="53" spans="1:1">
      <c r="A53" s="100">
        <v>37</v>
      </c>
    </row>
    <row r="54" spans="1:1">
      <c r="A54" s="100">
        <v>40</v>
      </c>
    </row>
    <row r="55" spans="1:1">
      <c r="A55" s="100">
        <v>42</v>
      </c>
    </row>
    <row r="56" spans="1:1">
      <c r="A56" s="100">
        <v>33</v>
      </c>
    </row>
    <row r="57" spans="1:1">
      <c r="A57" s="100">
        <v>39</v>
      </c>
    </row>
    <row r="58" spans="1:1">
      <c r="A58" s="100">
        <v>28</v>
      </c>
    </row>
    <row r="59" spans="1:1">
      <c r="A59" s="100">
        <v>35</v>
      </c>
    </row>
    <row r="60" spans="1:1">
      <c r="A60" s="100">
        <v>38</v>
      </c>
    </row>
    <row r="61" spans="1:1" ht="15.75" thickBot="1">
      <c r="A61" s="100">
        <v>43</v>
      </c>
    </row>
    <row r="62" spans="1:1" ht="19.5" thickBot="1">
      <c r="A62" s="73">
        <f>SUM(A12:A61)</f>
        <v>1807</v>
      </c>
    </row>
  </sheetData>
  <sortState ref="F14:G21">
    <sortCondition descending="1" ref="G14"/>
  </sortState>
  <mergeCells count="9">
    <mergeCell ref="N1:O2"/>
    <mergeCell ref="J5:L7"/>
    <mergeCell ref="J8:L8"/>
    <mergeCell ref="A5:F10"/>
    <mergeCell ref="C11:D12"/>
    <mergeCell ref="A1:J1"/>
    <mergeCell ref="A2:J2"/>
    <mergeCell ref="A3:J3"/>
    <mergeCell ref="A4:J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workbookViewId="0">
      <selection activeCell="C5" sqref="C5:H14"/>
    </sheetView>
  </sheetViews>
  <sheetFormatPr defaultRowHeight="15"/>
  <cols>
    <col min="1" max="1" width="9.140625" style="20"/>
    <col min="10" max="10" width="10.5703125" bestFit="1" customWidth="1"/>
    <col min="11" max="11" width="13.5703125" bestFit="1" customWidth="1"/>
    <col min="13" max="13" width="10.5703125" bestFit="1" customWidth="1"/>
    <col min="14" max="14" width="13.5703125" bestFit="1" customWidth="1"/>
  </cols>
  <sheetData>
    <row r="1" spans="1:17" ht="15.75">
      <c r="B1" s="206" t="s">
        <v>16</v>
      </c>
      <c r="C1" s="207"/>
      <c r="D1" s="207"/>
      <c r="E1" s="207"/>
      <c r="F1" s="207"/>
      <c r="G1" s="207"/>
      <c r="H1" s="207"/>
      <c r="I1" s="207"/>
      <c r="J1" s="207"/>
      <c r="K1" s="207"/>
      <c r="L1" s="208"/>
      <c r="M1" s="279" t="s">
        <v>106</v>
      </c>
      <c r="N1" s="277"/>
      <c r="O1" s="278"/>
      <c r="P1" s="272" t="s">
        <v>100</v>
      </c>
      <c r="Q1" s="273"/>
    </row>
    <row r="2" spans="1:17" ht="16.5" thickBot="1">
      <c r="B2" s="209" t="s">
        <v>107</v>
      </c>
      <c r="C2" s="210"/>
      <c r="D2" s="210"/>
      <c r="E2" s="210"/>
      <c r="F2" s="210"/>
      <c r="G2" s="210"/>
      <c r="H2" s="210"/>
      <c r="I2" s="210"/>
      <c r="J2" s="210"/>
      <c r="K2" s="210"/>
      <c r="L2" s="211"/>
      <c r="M2" s="279"/>
      <c r="N2" s="280"/>
      <c r="O2" s="281"/>
      <c r="P2" s="274"/>
      <c r="Q2" s="275"/>
    </row>
    <row r="3" spans="1:17" ht="16.5" thickBot="1">
      <c r="B3" s="209" t="s">
        <v>108</v>
      </c>
      <c r="C3" s="210"/>
      <c r="D3" s="210"/>
      <c r="E3" s="210"/>
      <c r="F3" s="210"/>
      <c r="G3" s="210"/>
      <c r="H3" s="210"/>
      <c r="I3" s="210"/>
      <c r="J3" s="210"/>
      <c r="K3" s="210"/>
      <c r="L3" s="211"/>
      <c r="M3" s="282"/>
      <c r="N3" s="283"/>
      <c r="O3" s="284"/>
    </row>
    <row r="4" spans="1:17" ht="19.5" thickBot="1">
      <c r="B4" s="212" t="s">
        <v>109</v>
      </c>
      <c r="C4" s="213"/>
      <c r="D4" s="213"/>
      <c r="E4" s="213"/>
      <c r="F4" s="213"/>
      <c r="G4" s="213"/>
      <c r="H4" s="213"/>
      <c r="I4" s="213"/>
      <c r="J4" s="213"/>
      <c r="K4" s="213"/>
      <c r="L4" s="214"/>
      <c r="M4" s="285">
        <f>A106/100</f>
        <v>130.53</v>
      </c>
      <c r="N4" s="286"/>
      <c r="O4" s="287"/>
    </row>
    <row r="5" spans="1:17">
      <c r="C5" s="320" t="s">
        <v>110</v>
      </c>
      <c r="D5" s="321"/>
      <c r="E5" s="321"/>
      <c r="F5" s="321"/>
      <c r="G5" s="321"/>
      <c r="H5" s="322"/>
      <c r="I5" s="329" t="s">
        <v>99</v>
      </c>
      <c r="J5" s="317"/>
    </row>
    <row r="6" spans="1:17" ht="15.75" thickBot="1">
      <c r="A6" s="20">
        <v>125</v>
      </c>
      <c r="C6" s="323"/>
      <c r="D6" s="324"/>
      <c r="E6" s="324"/>
      <c r="F6" s="324"/>
      <c r="G6" s="324"/>
      <c r="H6" s="325"/>
      <c r="I6" s="330"/>
      <c r="J6" s="319"/>
    </row>
    <row r="7" spans="1:17">
      <c r="A7" s="20">
        <v>148</v>
      </c>
      <c r="C7" s="323"/>
      <c r="D7" s="324"/>
      <c r="E7" s="324"/>
      <c r="F7" s="324"/>
      <c r="G7" s="324"/>
      <c r="H7" s="325"/>
      <c r="I7" s="59" t="s">
        <v>92</v>
      </c>
      <c r="J7" s="59" t="s">
        <v>80</v>
      </c>
      <c r="K7" s="59" t="s">
        <v>94</v>
      </c>
      <c r="L7" s="59" t="s">
        <v>92</v>
      </c>
      <c r="M7" s="59" t="s">
        <v>80</v>
      </c>
      <c r="N7" s="59" t="s">
        <v>94</v>
      </c>
    </row>
    <row r="8" spans="1:17">
      <c r="A8" s="20">
        <v>137</v>
      </c>
      <c r="C8" s="323"/>
      <c r="D8" s="324"/>
      <c r="E8" s="324"/>
      <c r="F8" s="324"/>
      <c r="G8" s="324"/>
      <c r="H8" s="325"/>
      <c r="I8" s="2">
        <v>118</v>
      </c>
      <c r="J8" s="2">
        <v>1</v>
      </c>
      <c r="K8" s="54">
        <v>0.02</v>
      </c>
      <c r="L8" s="55">
        <v>133.42857142857142</v>
      </c>
      <c r="M8" s="2">
        <v>14</v>
      </c>
      <c r="N8" s="54">
        <v>0.28000000000000003</v>
      </c>
    </row>
    <row r="9" spans="1:17">
      <c r="A9" s="20">
        <v>120</v>
      </c>
      <c r="C9" s="323"/>
      <c r="D9" s="324"/>
      <c r="E9" s="324"/>
      <c r="F9" s="324"/>
      <c r="G9" s="324"/>
      <c r="H9" s="325"/>
      <c r="I9" s="2">
        <v>121.85714285714286</v>
      </c>
      <c r="J9" s="2">
        <v>2</v>
      </c>
      <c r="K9" s="54">
        <v>0.06</v>
      </c>
      <c r="L9" s="55">
        <v>125.71428571428571</v>
      </c>
      <c r="M9" s="2">
        <v>10</v>
      </c>
      <c r="N9" s="54">
        <v>0.48</v>
      </c>
    </row>
    <row r="10" spans="1:17">
      <c r="A10" s="20">
        <v>135</v>
      </c>
      <c r="C10" s="323"/>
      <c r="D10" s="324"/>
      <c r="E10" s="324"/>
      <c r="F10" s="324"/>
      <c r="G10" s="324"/>
      <c r="H10" s="325"/>
      <c r="I10" s="2">
        <v>125.71428571428571</v>
      </c>
      <c r="J10" s="2">
        <v>10</v>
      </c>
      <c r="K10" s="54">
        <v>0.26</v>
      </c>
      <c r="L10" s="55">
        <v>129.57142857142858</v>
      </c>
      <c r="M10" s="2">
        <v>8</v>
      </c>
      <c r="N10" s="54">
        <v>0.64</v>
      </c>
    </row>
    <row r="11" spans="1:17">
      <c r="A11" s="20">
        <v>132</v>
      </c>
      <c r="C11" s="323"/>
      <c r="D11" s="324"/>
      <c r="E11" s="324"/>
      <c r="F11" s="324"/>
      <c r="G11" s="324"/>
      <c r="H11" s="325"/>
      <c r="I11" s="2">
        <v>129.57142857142858</v>
      </c>
      <c r="J11" s="2">
        <v>8</v>
      </c>
      <c r="K11" s="54">
        <v>0.42</v>
      </c>
      <c r="L11" s="55">
        <v>137.28571428571428</v>
      </c>
      <c r="M11" s="2">
        <v>8</v>
      </c>
      <c r="N11" s="54">
        <v>0.8</v>
      </c>
    </row>
    <row r="12" spans="1:17">
      <c r="A12" s="20">
        <v>145</v>
      </c>
      <c r="C12" s="323"/>
      <c r="D12" s="324"/>
      <c r="E12" s="324"/>
      <c r="F12" s="324"/>
      <c r="G12" s="324"/>
      <c r="H12" s="325"/>
      <c r="I12" s="2">
        <v>133.42857142857142</v>
      </c>
      <c r="J12" s="2">
        <v>14</v>
      </c>
      <c r="K12" s="54">
        <v>0.7</v>
      </c>
      <c r="L12" s="55">
        <v>141.14285714285714</v>
      </c>
      <c r="M12" s="2">
        <v>6</v>
      </c>
      <c r="N12" s="54">
        <v>0.92</v>
      </c>
    </row>
    <row r="13" spans="1:17">
      <c r="A13" s="20">
        <v>122</v>
      </c>
      <c r="C13" s="323"/>
      <c r="D13" s="324"/>
      <c r="E13" s="324"/>
      <c r="F13" s="324"/>
      <c r="G13" s="324"/>
      <c r="H13" s="325"/>
      <c r="I13" s="2">
        <v>137.28571428571428</v>
      </c>
      <c r="J13" s="2">
        <v>8</v>
      </c>
      <c r="K13" s="54">
        <v>0.86</v>
      </c>
      <c r="L13" s="55">
        <v>121.85714285714286</v>
      </c>
      <c r="M13" s="2">
        <v>2</v>
      </c>
      <c r="N13" s="54">
        <v>0.96</v>
      </c>
    </row>
    <row r="14" spans="1:17" ht="15.75" thickBot="1">
      <c r="A14" s="20">
        <v>130</v>
      </c>
      <c r="C14" s="326"/>
      <c r="D14" s="327"/>
      <c r="E14" s="327"/>
      <c r="F14" s="327"/>
      <c r="G14" s="327"/>
      <c r="H14" s="328"/>
      <c r="I14" s="2">
        <v>141.14285714285714</v>
      </c>
      <c r="J14" s="2">
        <v>6</v>
      </c>
      <c r="K14" s="54">
        <v>0.98</v>
      </c>
      <c r="L14" s="55">
        <v>118</v>
      </c>
      <c r="M14" s="2">
        <v>1</v>
      </c>
      <c r="N14" s="54">
        <v>0.98</v>
      </c>
    </row>
    <row r="15" spans="1:17" ht="15.75" thickBot="1">
      <c r="A15" s="20">
        <v>141</v>
      </c>
      <c r="I15" s="56" t="s">
        <v>93</v>
      </c>
      <c r="J15" s="56">
        <v>1</v>
      </c>
      <c r="K15" s="57">
        <v>1</v>
      </c>
      <c r="L15" s="58" t="s">
        <v>93</v>
      </c>
      <c r="M15" s="56">
        <v>1</v>
      </c>
      <c r="N15" s="57">
        <v>1</v>
      </c>
    </row>
    <row r="16" spans="1:17">
      <c r="A16" s="20">
        <v>118</v>
      </c>
    </row>
    <row r="17" spans="1:1">
      <c r="A17" s="20">
        <v>125</v>
      </c>
    </row>
    <row r="18" spans="1:1">
      <c r="A18" s="20">
        <v>132</v>
      </c>
    </row>
    <row r="19" spans="1:1">
      <c r="A19" s="20">
        <v>136</v>
      </c>
    </row>
    <row r="20" spans="1:1">
      <c r="A20" s="20">
        <v>128</v>
      </c>
    </row>
    <row r="21" spans="1:1">
      <c r="A21" s="20">
        <v>123</v>
      </c>
    </row>
    <row r="22" spans="1:1">
      <c r="A22" s="20">
        <v>132</v>
      </c>
    </row>
    <row r="23" spans="1:1">
      <c r="A23" s="20">
        <v>138</v>
      </c>
    </row>
    <row r="24" spans="1:1">
      <c r="A24" s="20">
        <v>126</v>
      </c>
    </row>
    <row r="25" spans="1:1">
      <c r="A25" s="20">
        <v>129</v>
      </c>
    </row>
    <row r="26" spans="1:1">
      <c r="A26" s="20">
        <v>136</v>
      </c>
    </row>
    <row r="27" spans="1:1">
      <c r="A27" s="20">
        <v>127</v>
      </c>
    </row>
    <row r="28" spans="1:1">
      <c r="A28" s="20">
        <v>130</v>
      </c>
    </row>
    <row r="29" spans="1:1">
      <c r="A29" s="20">
        <v>122</v>
      </c>
    </row>
    <row r="30" spans="1:1">
      <c r="A30" s="20">
        <v>125</v>
      </c>
    </row>
    <row r="31" spans="1:1">
      <c r="A31" s="20">
        <v>133</v>
      </c>
    </row>
    <row r="32" spans="1:1">
      <c r="A32" s="20">
        <v>140</v>
      </c>
    </row>
    <row r="33" spans="1:1">
      <c r="A33" s="20">
        <v>126</v>
      </c>
    </row>
    <row r="34" spans="1:1">
      <c r="A34" s="20">
        <v>133</v>
      </c>
    </row>
    <row r="35" spans="1:1">
      <c r="A35" s="20">
        <v>135</v>
      </c>
    </row>
    <row r="36" spans="1:1">
      <c r="A36" s="20">
        <v>130</v>
      </c>
    </row>
    <row r="37" spans="1:1">
      <c r="A37" s="20">
        <v>134</v>
      </c>
    </row>
    <row r="38" spans="1:1">
      <c r="A38" s="20">
        <v>141</v>
      </c>
    </row>
    <row r="39" spans="1:1">
      <c r="A39" s="20">
        <v>119</v>
      </c>
    </row>
    <row r="40" spans="1:1">
      <c r="A40" s="20">
        <v>125</v>
      </c>
    </row>
    <row r="41" spans="1:1">
      <c r="A41" s="20">
        <v>131</v>
      </c>
    </row>
    <row r="42" spans="1:1">
      <c r="A42" s="20">
        <v>136</v>
      </c>
    </row>
    <row r="43" spans="1:1">
      <c r="A43" s="20">
        <v>128</v>
      </c>
    </row>
    <row r="44" spans="1:1">
      <c r="A44" s="20">
        <v>124</v>
      </c>
    </row>
    <row r="45" spans="1:1">
      <c r="A45" s="20">
        <v>132</v>
      </c>
    </row>
    <row r="46" spans="1:1">
      <c r="A46" s="20">
        <v>136</v>
      </c>
    </row>
    <row r="47" spans="1:1">
      <c r="A47" s="20">
        <v>127</v>
      </c>
    </row>
    <row r="48" spans="1:1">
      <c r="A48" s="20">
        <v>130</v>
      </c>
    </row>
    <row r="49" spans="1:1">
      <c r="A49" s="20">
        <v>122</v>
      </c>
    </row>
    <row r="50" spans="1:1">
      <c r="A50" s="20">
        <v>125</v>
      </c>
    </row>
    <row r="51" spans="1:1">
      <c r="A51" s="20">
        <v>133</v>
      </c>
    </row>
    <row r="52" spans="1:1">
      <c r="A52" s="20">
        <v>140</v>
      </c>
    </row>
    <row r="53" spans="1:1">
      <c r="A53" s="20">
        <v>126</v>
      </c>
    </row>
    <row r="54" spans="1:1">
      <c r="A54" s="20">
        <v>133</v>
      </c>
    </row>
    <row r="55" spans="1:1">
      <c r="A55" s="20">
        <v>135</v>
      </c>
    </row>
    <row r="56" spans="1:1">
      <c r="A56" s="20">
        <v>130</v>
      </c>
    </row>
    <row r="57" spans="1:1">
      <c r="A57" s="20">
        <v>134</v>
      </c>
    </row>
    <row r="58" spans="1:1">
      <c r="A58" s="20">
        <v>141</v>
      </c>
    </row>
    <row r="59" spans="1:1">
      <c r="A59" s="20">
        <v>119</v>
      </c>
    </row>
    <row r="60" spans="1:1">
      <c r="A60" s="20">
        <v>125</v>
      </c>
    </row>
    <row r="61" spans="1:1">
      <c r="A61" s="20">
        <v>131</v>
      </c>
    </row>
    <row r="62" spans="1:1">
      <c r="A62" s="20">
        <v>136</v>
      </c>
    </row>
    <row r="63" spans="1:1">
      <c r="A63" s="20">
        <v>128</v>
      </c>
    </row>
    <row r="64" spans="1:1">
      <c r="A64" s="20">
        <v>124</v>
      </c>
    </row>
    <row r="65" spans="1:1">
      <c r="A65" s="20">
        <v>132</v>
      </c>
    </row>
    <row r="66" spans="1:1">
      <c r="A66" s="20">
        <v>136</v>
      </c>
    </row>
    <row r="67" spans="1:1">
      <c r="A67" s="20">
        <v>127</v>
      </c>
    </row>
    <row r="68" spans="1:1">
      <c r="A68" s="20">
        <v>130</v>
      </c>
    </row>
    <row r="69" spans="1:1">
      <c r="A69" s="20">
        <v>122</v>
      </c>
    </row>
    <row r="70" spans="1:1">
      <c r="A70" s="20">
        <v>125</v>
      </c>
    </row>
    <row r="71" spans="1:1">
      <c r="A71" s="20">
        <v>133</v>
      </c>
    </row>
    <row r="72" spans="1:1">
      <c r="A72" s="20">
        <v>140</v>
      </c>
    </row>
    <row r="73" spans="1:1">
      <c r="A73" s="20">
        <v>126</v>
      </c>
    </row>
    <row r="74" spans="1:1">
      <c r="A74" s="20">
        <v>133</v>
      </c>
    </row>
    <row r="75" spans="1:1">
      <c r="A75" s="20">
        <v>135</v>
      </c>
    </row>
    <row r="76" spans="1:1">
      <c r="A76" s="20">
        <v>130</v>
      </c>
    </row>
    <row r="77" spans="1:1">
      <c r="A77" s="20">
        <v>134</v>
      </c>
    </row>
    <row r="78" spans="1:1">
      <c r="A78" s="20">
        <v>141</v>
      </c>
    </row>
    <row r="79" spans="1:1">
      <c r="A79" s="20">
        <v>119</v>
      </c>
    </row>
    <row r="80" spans="1:1">
      <c r="A80" s="20">
        <v>125</v>
      </c>
    </row>
    <row r="81" spans="1:1">
      <c r="A81" s="20">
        <v>131</v>
      </c>
    </row>
    <row r="82" spans="1:1">
      <c r="A82" s="20">
        <v>136</v>
      </c>
    </row>
    <row r="83" spans="1:1">
      <c r="A83" s="20">
        <v>128</v>
      </c>
    </row>
    <row r="84" spans="1:1">
      <c r="A84" s="20">
        <v>124</v>
      </c>
    </row>
    <row r="85" spans="1:1">
      <c r="A85" s="20">
        <v>132</v>
      </c>
    </row>
    <row r="86" spans="1:1">
      <c r="A86" s="20">
        <v>136</v>
      </c>
    </row>
    <row r="87" spans="1:1">
      <c r="A87" s="20">
        <v>127</v>
      </c>
    </row>
    <row r="88" spans="1:1">
      <c r="A88" s="20">
        <v>130</v>
      </c>
    </row>
    <row r="89" spans="1:1">
      <c r="A89" s="20">
        <v>122</v>
      </c>
    </row>
    <row r="90" spans="1:1">
      <c r="A90" s="20">
        <v>125</v>
      </c>
    </row>
    <row r="91" spans="1:1">
      <c r="A91" s="20">
        <v>133</v>
      </c>
    </row>
    <row r="92" spans="1:1">
      <c r="A92" s="20">
        <v>140</v>
      </c>
    </row>
    <row r="93" spans="1:1">
      <c r="A93" s="20">
        <v>126</v>
      </c>
    </row>
    <row r="94" spans="1:1">
      <c r="A94" s="20">
        <v>133</v>
      </c>
    </row>
    <row r="95" spans="1:1">
      <c r="A95" s="20">
        <v>135</v>
      </c>
    </row>
    <row r="96" spans="1:1">
      <c r="A96" s="20">
        <v>130</v>
      </c>
    </row>
    <row r="97" spans="1:1">
      <c r="A97" s="20">
        <v>134</v>
      </c>
    </row>
    <row r="98" spans="1:1">
      <c r="A98" s="20">
        <v>141</v>
      </c>
    </row>
    <row r="99" spans="1:1">
      <c r="A99" s="20">
        <v>119</v>
      </c>
    </row>
    <row r="100" spans="1:1">
      <c r="A100" s="20">
        <v>125</v>
      </c>
    </row>
    <row r="101" spans="1:1">
      <c r="A101" s="20">
        <v>131</v>
      </c>
    </row>
    <row r="102" spans="1:1">
      <c r="A102" s="20">
        <v>136</v>
      </c>
    </row>
    <row r="103" spans="1:1">
      <c r="A103" s="20">
        <v>128</v>
      </c>
    </row>
    <row r="104" spans="1:1">
      <c r="A104" s="20">
        <v>124</v>
      </c>
    </row>
    <row r="105" spans="1:1" ht="15.75" thickBot="1">
      <c r="A105" s="20">
        <v>135</v>
      </c>
    </row>
    <row r="106" spans="1:1" ht="19.5" thickBot="1">
      <c r="A106" s="73">
        <f>SUM(A6:A105)</f>
        <v>13053</v>
      </c>
    </row>
  </sheetData>
  <sortState ref="L8:M15">
    <sortCondition descending="1" ref="M8"/>
  </sortState>
  <mergeCells count="9">
    <mergeCell ref="C5:H14"/>
    <mergeCell ref="I5:J6"/>
    <mergeCell ref="M1:O3"/>
    <mergeCell ref="M4:O4"/>
    <mergeCell ref="P1:Q2"/>
    <mergeCell ref="B1:L1"/>
    <mergeCell ref="B2:L2"/>
    <mergeCell ref="B3:L3"/>
    <mergeCell ref="B4:L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A2" workbookViewId="0">
      <selection activeCell="Q14" sqref="Q14"/>
    </sheetView>
  </sheetViews>
  <sheetFormatPr defaultRowHeight="15"/>
  <cols>
    <col min="10" max="10" width="10.42578125" customWidth="1"/>
  </cols>
  <sheetData>
    <row r="1" spans="1:16" ht="15.75">
      <c r="B1" s="206" t="s">
        <v>16</v>
      </c>
      <c r="C1" s="207"/>
      <c r="D1" s="207"/>
      <c r="E1" s="207"/>
      <c r="F1" s="207"/>
      <c r="G1" s="207"/>
      <c r="H1" s="207"/>
      <c r="I1" s="207"/>
      <c r="J1" s="208"/>
    </row>
    <row r="2" spans="1:16" ht="15.75">
      <c r="B2" s="209" t="s">
        <v>111</v>
      </c>
      <c r="C2" s="210"/>
      <c r="D2" s="210"/>
      <c r="E2" s="210"/>
      <c r="F2" s="210"/>
      <c r="G2" s="210"/>
      <c r="H2" s="210"/>
      <c r="I2" s="210"/>
      <c r="J2" s="211"/>
    </row>
    <row r="3" spans="1:16" ht="15.75">
      <c r="B3" s="209" t="s">
        <v>112</v>
      </c>
      <c r="C3" s="210"/>
      <c r="D3" s="210"/>
      <c r="E3" s="210"/>
      <c r="F3" s="210"/>
      <c r="G3" s="210"/>
      <c r="H3" s="210"/>
      <c r="I3" s="210"/>
      <c r="J3" s="211"/>
    </row>
    <row r="4" spans="1:16" ht="16.5" thickBot="1">
      <c r="B4" s="212" t="s">
        <v>113</v>
      </c>
      <c r="C4" s="213"/>
      <c r="D4" s="213"/>
      <c r="E4" s="213"/>
      <c r="F4" s="213"/>
      <c r="G4" s="213"/>
      <c r="H4" s="213"/>
      <c r="I4" s="213"/>
      <c r="J4" s="214"/>
    </row>
    <row r="5" spans="1:16" ht="15.75">
      <c r="B5" s="206" t="s">
        <v>114</v>
      </c>
      <c r="C5" s="207"/>
      <c r="D5" s="207"/>
      <c r="E5" s="207"/>
      <c r="F5" s="208"/>
    </row>
    <row r="6" spans="1:16" ht="15.75">
      <c r="B6" s="209" t="s">
        <v>115</v>
      </c>
      <c r="C6" s="210"/>
      <c r="D6" s="210"/>
      <c r="E6" s="210"/>
      <c r="F6" s="211"/>
    </row>
    <row r="7" spans="1:16" ht="16.5" thickBot="1">
      <c r="B7" s="212" t="s">
        <v>116</v>
      </c>
      <c r="C7" s="213"/>
      <c r="D7" s="213"/>
      <c r="E7" s="213"/>
      <c r="F7" s="214"/>
    </row>
    <row r="8" spans="1:16" ht="15.75" thickBot="1"/>
    <row r="9" spans="1:16" ht="16.5" customHeight="1" thickBot="1">
      <c r="A9" s="78" t="s">
        <v>117</v>
      </c>
      <c r="B9" s="79" t="s">
        <v>118</v>
      </c>
      <c r="C9" s="80" t="s">
        <v>119</v>
      </c>
      <c r="E9" s="331" t="s">
        <v>120</v>
      </c>
      <c r="F9" s="302"/>
      <c r="J9" s="333" t="s">
        <v>106</v>
      </c>
      <c r="K9" s="334"/>
      <c r="L9" s="335"/>
      <c r="N9" s="333" t="s">
        <v>121</v>
      </c>
      <c r="O9" s="334"/>
      <c r="P9" s="335"/>
    </row>
    <row r="10" spans="1:16" ht="16.5" customHeight="1" thickBot="1">
      <c r="A10" s="77">
        <v>45</v>
      </c>
      <c r="B10" s="77">
        <v>32</v>
      </c>
      <c r="C10" s="77">
        <v>40</v>
      </c>
      <c r="E10" s="332"/>
      <c r="F10" s="304"/>
      <c r="J10" s="336"/>
      <c r="K10" s="337"/>
      <c r="L10" s="338"/>
      <c r="N10" s="336"/>
      <c r="O10" s="337"/>
      <c r="P10" s="338"/>
    </row>
    <row r="11" spans="1:16" ht="16.5" customHeight="1" thickBot="1">
      <c r="A11" s="38">
        <v>35</v>
      </c>
      <c r="B11" s="38">
        <v>28</v>
      </c>
      <c r="C11" s="38">
        <v>39</v>
      </c>
      <c r="J11" s="339"/>
      <c r="K11" s="340"/>
      <c r="L11" s="341"/>
      <c r="N11" s="339"/>
      <c r="O11" s="340"/>
      <c r="P11" s="341"/>
    </row>
    <row r="12" spans="1:16" ht="18.75">
      <c r="A12" s="38">
        <v>40</v>
      </c>
      <c r="B12" s="38">
        <v>30</v>
      </c>
      <c r="C12" s="38">
        <v>42</v>
      </c>
      <c r="J12" s="81" t="s">
        <v>117</v>
      </c>
      <c r="K12" s="346">
        <f>A20/10</f>
        <v>40.4</v>
      </c>
      <c r="L12" s="347"/>
      <c r="N12" s="81" t="s">
        <v>117</v>
      </c>
      <c r="O12" s="342">
        <f>A10-A11</f>
        <v>10</v>
      </c>
      <c r="P12" s="343"/>
    </row>
    <row r="13" spans="1:16" ht="18.75">
      <c r="A13" s="38">
        <v>38</v>
      </c>
      <c r="B13" s="38">
        <v>34</v>
      </c>
      <c r="C13" s="38">
        <v>41</v>
      </c>
      <c r="J13" s="37" t="s">
        <v>118</v>
      </c>
      <c r="K13" s="249">
        <f>B20/10</f>
        <v>32.5</v>
      </c>
      <c r="L13" s="348"/>
      <c r="N13" s="37" t="s">
        <v>118</v>
      </c>
      <c r="O13" s="221">
        <f>B19-B11</f>
        <v>9</v>
      </c>
      <c r="P13" s="344"/>
    </row>
    <row r="14" spans="1:16" ht="19.5" thickBot="1">
      <c r="A14" s="38">
        <v>42</v>
      </c>
      <c r="B14" s="38">
        <v>33</v>
      </c>
      <c r="C14" s="38">
        <v>38</v>
      </c>
      <c r="J14" s="39" t="s">
        <v>119</v>
      </c>
      <c r="K14" s="251">
        <f>C20/10</f>
        <v>41</v>
      </c>
      <c r="L14" s="349"/>
      <c r="N14" s="39" t="s">
        <v>119</v>
      </c>
      <c r="O14" s="223">
        <f>C16-C19</f>
        <v>8</v>
      </c>
      <c r="P14" s="345"/>
    </row>
    <row r="15" spans="1:16" ht="15.75">
      <c r="A15" s="38">
        <v>37</v>
      </c>
      <c r="B15" s="38">
        <v>35</v>
      </c>
      <c r="C15" s="38">
        <v>43</v>
      </c>
    </row>
    <row r="16" spans="1:16" ht="15.75">
      <c r="A16" s="38">
        <v>39</v>
      </c>
      <c r="B16" s="38">
        <v>31</v>
      </c>
      <c r="C16" s="38">
        <v>45</v>
      </c>
    </row>
    <row r="17" spans="1:3" ht="15.75">
      <c r="A17" s="38">
        <v>43</v>
      </c>
      <c r="B17" s="38">
        <v>29</v>
      </c>
      <c r="C17" s="38">
        <v>44</v>
      </c>
    </row>
    <row r="18" spans="1:3" ht="15.75">
      <c r="A18" s="38">
        <v>44</v>
      </c>
      <c r="B18" s="38">
        <v>36</v>
      </c>
      <c r="C18" s="38">
        <v>41</v>
      </c>
    </row>
    <row r="19" spans="1:3" ht="16.5" thickBot="1">
      <c r="A19" s="75">
        <v>41</v>
      </c>
      <c r="B19" s="75">
        <v>37</v>
      </c>
      <c r="C19" s="75">
        <v>37</v>
      </c>
    </row>
    <row r="20" spans="1:3" ht="19.5" thickBot="1">
      <c r="A20" s="51">
        <f>SUM(A10:A19)</f>
        <v>404</v>
      </c>
      <c r="B20" s="76">
        <f>SUM(B10:B19)</f>
        <v>325</v>
      </c>
      <c r="C20" s="52">
        <f>SUM(C10:C19)</f>
        <v>410</v>
      </c>
    </row>
  </sheetData>
  <mergeCells count="16">
    <mergeCell ref="N9:P11"/>
    <mergeCell ref="O12:P12"/>
    <mergeCell ref="O13:P13"/>
    <mergeCell ref="O14:P14"/>
    <mergeCell ref="K12:L12"/>
    <mergeCell ref="K13:L13"/>
    <mergeCell ref="K14:L14"/>
    <mergeCell ref="E9:F10"/>
    <mergeCell ref="J9:L11"/>
    <mergeCell ref="B7:F7"/>
    <mergeCell ref="B1:J1"/>
    <mergeCell ref="B2:J2"/>
    <mergeCell ref="B3:J3"/>
    <mergeCell ref="B4:J4"/>
    <mergeCell ref="B5:F5"/>
    <mergeCell ref="B6:F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L13" sqref="L13"/>
    </sheetView>
  </sheetViews>
  <sheetFormatPr defaultRowHeight="15"/>
  <cols>
    <col min="9" max="9" width="23.28515625" bestFit="1" customWidth="1"/>
    <col min="13" max="13" width="10.7109375" customWidth="1"/>
  </cols>
  <sheetData>
    <row r="1" spans="1:13" ht="18.75">
      <c r="A1" s="74">
        <v>-2.5</v>
      </c>
      <c r="B1" s="233" t="s">
        <v>16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5"/>
    </row>
    <row r="2" spans="1:13" ht="15.75">
      <c r="A2" s="74">
        <v>1.3</v>
      </c>
      <c r="B2" s="191" t="s">
        <v>122</v>
      </c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3"/>
    </row>
    <row r="3" spans="1:13" ht="15.75">
      <c r="A3" s="74">
        <v>-0.8</v>
      </c>
      <c r="B3" s="191" t="s">
        <v>123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3"/>
    </row>
    <row r="4" spans="1:13" ht="16.5" thickBot="1">
      <c r="A4" s="74">
        <v>-1.9</v>
      </c>
      <c r="B4" s="194" t="s">
        <v>124</v>
      </c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6"/>
    </row>
    <row r="5" spans="1:13" ht="16.5" thickBot="1">
      <c r="A5" s="74">
        <v>2.1</v>
      </c>
      <c r="B5" s="350" t="s">
        <v>125</v>
      </c>
      <c r="C5" s="351"/>
      <c r="D5" s="351"/>
      <c r="E5" s="351"/>
      <c r="F5" s="351"/>
      <c r="G5" s="352"/>
    </row>
    <row r="6" spans="1:13" ht="15.75">
      <c r="A6" s="74">
        <v>0.5</v>
      </c>
      <c r="B6" s="353"/>
      <c r="C6" s="351"/>
      <c r="D6" s="351"/>
      <c r="E6" s="351"/>
      <c r="F6" s="351"/>
      <c r="G6" s="352"/>
      <c r="I6" s="82" t="s">
        <v>126</v>
      </c>
      <c r="J6" s="83"/>
    </row>
    <row r="7" spans="1:13" ht="15.75">
      <c r="A7" s="74">
        <v>-1.2</v>
      </c>
      <c r="B7" s="353"/>
      <c r="C7" s="351"/>
      <c r="D7" s="351"/>
      <c r="E7" s="351"/>
      <c r="F7" s="351"/>
      <c r="G7" s="352"/>
      <c r="I7" s="84"/>
      <c r="J7" s="85"/>
    </row>
    <row r="8" spans="1:13" ht="15.75">
      <c r="A8" s="74">
        <v>1.8</v>
      </c>
      <c r="B8" s="353"/>
      <c r="C8" s="351"/>
      <c r="D8" s="351"/>
      <c r="E8" s="351"/>
      <c r="F8" s="351"/>
      <c r="G8" s="352"/>
      <c r="I8" s="84" t="s">
        <v>2</v>
      </c>
      <c r="J8" s="85">
        <v>0.23599999999999999</v>
      </c>
    </row>
    <row r="9" spans="1:13" ht="15.75">
      <c r="A9" s="74">
        <v>-0.5</v>
      </c>
      <c r="B9" s="353"/>
      <c r="C9" s="351"/>
      <c r="D9" s="351"/>
      <c r="E9" s="351"/>
      <c r="F9" s="351"/>
      <c r="G9" s="352"/>
      <c r="I9" s="84" t="s">
        <v>127</v>
      </c>
      <c r="J9" s="85">
        <v>0.21813233205032737</v>
      </c>
    </row>
    <row r="10" spans="1:13" ht="16.5" thickBot="1">
      <c r="A10" s="74">
        <v>2.2999999999999998</v>
      </c>
      <c r="B10" s="354"/>
      <c r="C10" s="355"/>
      <c r="D10" s="355"/>
      <c r="E10" s="355"/>
      <c r="F10" s="355"/>
      <c r="G10" s="356"/>
      <c r="I10" s="84" t="s">
        <v>3</v>
      </c>
      <c r="J10" s="85">
        <v>0.1</v>
      </c>
    </row>
    <row r="11" spans="1:13" ht="15.75">
      <c r="A11" s="74">
        <v>-0.7</v>
      </c>
      <c r="I11" s="84" t="s">
        <v>4</v>
      </c>
      <c r="J11" s="85">
        <v>-0.3</v>
      </c>
    </row>
    <row r="12" spans="1:13" ht="15.75">
      <c r="A12" s="74">
        <v>1.2</v>
      </c>
      <c r="I12" s="84" t="s">
        <v>5</v>
      </c>
      <c r="J12" s="85">
        <v>1.5424285118882217</v>
      </c>
    </row>
    <row r="13" spans="1:13" ht="15.75">
      <c r="A13" s="74">
        <v>-1.5</v>
      </c>
      <c r="I13" s="84" t="s">
        <v>128</v>
      </c>
      <c r="J13" s="85">
        <v>2.3790857142857145</v>
      </c>
    </row>
    <row r="14" spans="1:13" ht="15.75">
      <c r="A14" s="74">
        <v>-0.3</v>
      </c>
      <c r="I14" s="84" t="s">
        <v>129</v>
      </c>
      <c r="J14" s="85">
        <v>-1.3042496425917365</v>
      </c>
    </row>
    <row r="15" spans="1:13" ht="15.75">
      <c r="A15" s="74">
        <v>2.6</v>
      </c>
      <c r="I15" s="84" t="s">
        <v>130</v>
      </c>
      <c r="J15" s="85">
        <v>5.4546017084340551E-2</v>
      </c>
    </row>
    <row r="16" spans="1:13" ht="15.75">
      <c r="A16" s="74">
        <v>1.1000000000000001</v>
      </c>
      <c r="I16" s="84" t="s">
        <v>6</v>
      </c>
      <c r="J16" s="85">
        <v>5.3</v>
      </c>
    </row>
    <row r="17" spans="1:10" ht="15.75">
      <c r="A17" s="74">
        <v>-1.7</v>
      </c>
      <c r="I17" s="84" t="s">
        <v>131</v>
      </c>
      <c r="J17" s="85">
        <v>-2.5</v>
      </c>
    </row>
    <row r="18" spans="1:10" ht="15.75">
      <c r="A18" s="74">
        <v>0.9</v>
      </c>
      <c r="I18" s="84" t="s">
        <v>132</v>
      </c>
      <c r="J18" s="85">
        <v>2.8</v>
      </c>
    </row>
    <row r="19" spans="1:10" ht="15.75">
      <c r="A19" s="74">
        <v>-1.4</v>
      </c>
      <c r="I19" s="84" t="s">
        <v>133</v>
      </c>
      <c r="J19" s="85">
        <v>11.799999999999999</v>
      </c>
    </row>
    <row r="20" spans="1:10" ht="15.75">
      <c r="A20" s="74">
        <v>0.3</v>
      </c>
      <c r="I20" s="84" t="s">
        <v>134</v>
      </c>
      <c r="J20" s="85">
        <v>50</v>
      </c>
    </row>
    <row r="21" spans="1:10" ht="15.75">
      <c r="A21" s="74">
        <v>1.9</v>
      </c>
      <c r="I21" s="84" t="s">
        <v>135</v>
      </c>
      <c r="J21" s="85">
        <v>2.8</v>
      </c>
    </row>
    <row r="22" spans="1:10" ht="15.75">
      <c r="A22" s="74">
        <v>-1.1000000000000001</v>
      </c>
      <c r="I22" s="84" t="s">
        <v>136</v>
      </c>
      <c r="J22" s="85">
        <v>-2.5</v>
      </c>
    </row>
    <row r="23" spans="1:10" ht="16.5" thickBot="1">
      <c r="A23" s="74">
        <v>-0.4</v>
      </c>
      <c r="I23" s="86" t="s">
        <v>137</v>
      </c>
      <c r="J23" s="87">
        <v>0.43835333290559048</v>
      </c>
    </row>
    <row r="24" spans="1:10" ht="15.75">
      <c r="A24" s="74">
        <v>2.2000000000000002</v>
      </c>
    </row>
    <row r="25" spans="1:10" ht="15.75">
      <c r="A25" s="74">
        <v>-0.9</v>
      </c>
    </row>
    <row r="26" spans="1:10" ht="15.75">
      <c r="A26" s="74">
        <v>1.6</v>
      </c>
    </row>
    <row r="27" spans="1:10" ht="15.75">
      <c r="A27" s="74">
        <v>-0.6</v>
      </c>
    </row>
    <row r="28" spans="1:10" ht="15.75">
      <c r="A28" s="74">
        <v>-1.3</v>
      </c>
    </row>
    <row r="29" spans="1:10" ht="15.75">
      <c r="A29" s="74">
        <v>2.4</v>
      </c>
    </row>
    <row r="30" spans="1:10" ht="15.75">
      <c r="A30" s="74">
        <v>0.7</v>
      </c>
    </row>
    <row r="31" spans="1:10" ht="15.75">
      <c r="A31" s="74">
        <v>-1.8</v>
      </c>
    </row>
    <row r="32" spans="1:10" ht="15.75">
      <c r="A32" s="74">
        <v>1.5</v>
      </c>
    </row>
    <row r="33" spans="1:5" ht="15.75">
      <c r="A33" s="74">
        <v>-0.2</v>
      </c>
    </row>
    <row r="34" spans="1:5" ht="15.75">
      <c r="A34" s="74">
        <v>-2.1</v>
      </c>
    </row>
    <row r="35" spans="1:5" ht="15.75">
      <c r="A35" s="74">
        <v>2.8</v>
      </c>
    </row>
    <row r="36" spans="1:5" ht="15.75">
      <c r="A36" s="74">
        <v>0.8</v>
      </c>
    </row>
    <row r="37" spans="1:5" ht="15.75">
      <c r="A37" s="74">
        <v>-1.6</v>
      </c>
    </row>
    <row r="38" spans="1:5" ht="15.75">
      <c r="A38" s="74">
        <v>1.4</v>
      </c>
    </row>
    <row r="39" spans="1:5" ht="15.75">
      <c r="A39" s="74">
        <v>-0.1</v>
      </c>
    </row>
    <row r="40" spans="1:5" ht="15.75">
      <c r="A40" s="74">
        <v>2.5</v>
      </c>
    </row>
    <row r="41" spans="1:5" ht="15.75">
      <c r="A41" s="74">
        <v>-1</v>
      </c>
    </row>
    <row r="42" spans="1:5" ht="15.75">
      <c r="A42" s="74">
        <v>1.7</v>
      </c>
    </row>
    <row r="43" spans="1:5" ht="15.75">
      <c r="A43" s="74">
        <v>-0.9</v>
      </c>
      <c r="E43" s="13"/>
    </row>
    <row r="44" spans="1:5" ht="15.75">
      <c r="A44" s="74">
        <v>-2</v>
      </c>
    </row>
    <row r="45" spans="1:5" ht="15.75">
      <c r="A45" s="74">
        <v>2.7</v>
      </c>
    </row>
    <row r="46" spans="1:5" ht="15.75">
      <c r="A46" s="74">
        <v>0.6</v>
      </c>
    </row>
    <row r="47" spans="1:5" ht="15.75">
      <c r="A47" s="74">
        <v>-1.4</v>
      </c>
    </row>
    <row r="48" spans="1:5" ht="15.75">
      <c r="A48" s="74">
        <v>1.1000000000000001</v>
      </c>
    </row>
    <row r="49" spans="1:1" ht="15.75">
      <c r="A49" s="74">
        <v>-0.3</v>
      </c>
    </row>
    <row r="50" spans="1:1" ht="15.75">
      <c r="A50" s="74">
        <v>2</v>
      </c>
    </row>
  </sheetData>
  <mergeCells count="5">
    <mergeCell ref="B1:M1"/>
    <mergeCell ref="B2:M2"/>
    <mergeCell ref="B3:M3"/>
    <mergeCell ref="B4:M4"/>
    <mergeCell ref="B5:G10"/>
  </mergeCells>
  <pageMargins left="0.7" right="0.7" top="0.75" bottom="0.75" header="0.3" footer="0.3"/>
  <pageSetup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workbookViewId="0">
      <selection activeCell="Q16" sqref="Q16"/>
    </sheetView>
  </sheetViews>
  <sheetFormatPr defaultRowHeight="15"/>
  <cols>
    <col min="9" max="9" width="23.28515625" bestFit="1" customWidth="1"/>
    <col min="13" max="13" width="10.140625" customWidth="1"/>
  </cols>
  <sheetData>
    <row r="1" spans="1:13" ht="15.75">
      <c r="A1" s="74">
        <v>2.5</v>
      </c>
      <c r="B1" s="206" t="s">
        <v>16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8"/>
    </row>
    <row r="2" spans="1:13" ht="15.75">
      <c r="A2" s="74">
        <v>4.8</v>
      </c>
      <c r="B2" s="209" t="s">
        <v>138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1"/>
    </row>
    <row r="3" spans="1:13" ht="15.75">
      <c r="A3" s="74">
        <v>3.2</v>
      </c>
      <c r="B3" s="209" t="s">
        <v>139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1"/>
    </row>
    <row r="4" spans="1:13" ht="16.5" thickBot="1">
      <c r="A4" s="74">
        <v>2.1</v>
      </c>
      <c r="B4" s="212" t="s">
        <v>140</v>
      </c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4"/>
    </row>
    <row r="5" spans="1:13" ht="16.5" thickBot="1">
      <c r="A5" s="74">
        <v>4.5</v>
      </c>
    </row>
    <row r="6" spans="1:13" ht="15.75">
      <c r="A6" s="74">
        <v>2.9</v>
      </c>
      <c r="B6" s="357" t="s">
        <v>141</v>
      </c>
      <c r="C6" s="358"/>
      <c r="D6" s="358"/>
      <c r="E6" s="358"/>
      <c r="F6" s="358"/>
      <c r="G6" s="359"/>
      <c r="I6" s="88" t="s">
        <v>126</v>
      </c>
      <c r="J6" s="89"/>
    </row>
    <row r="7" spans="1:13" ht="15.75">
      <c r="A7" s="74">
        <v>2.2999999999999998</v>
      </c>
      <c r="B7" s="360"/>
      <c r="C7" s="361"/>
      <c r="D7" s="361"/>
      <c r="E7" s="361"/>
      <c r="F7" s="361"/>
      <c r="G7" s="362"/>
      <c r="I7" s="90"/>
      <c r="J7" s="91"/>
    </row>
    <row r="8" spans="1:13" ht="15.75">
      <c r="A8" s="74">
        <v>3.1</v>
      </c>
      <c r="B8" s="360"/>
      <c r="C8" s="361"/>
      <c r="D8" s="361"/>
      <c r="E8" s="361"/>
      <c r="F8" s="361"/>
      <c r="G8" s="362"/>
      <c r="I8" s="90" t="s">
        <v>2</v>
      </c>
      <c r="J8" s="91">
        <v>3.379166666666666</v>
      </c>
    </row>
    <row r="9" spans="1:13" ht="15.75">
      <c r="A9" s="74">
        <v>4.2</v>
      </c>
      <c r="B9" s="360"/>
      <c r="C9" s="361"/>
      <c r="D9" s="361"/>
      <c r="E9" s="361"/>
      <c r="F9" s="361"/>
      <c r="G9" s="362"/>
      <c r="I9" s="90" t="s">
        <v>127</v>
      </c>
      <c r="J9" s="91">
        <v>8.0567023785401773E-2</v>
      </c>
    </row>
    <row r="10" spans="1:13" ht="15.75">
      <c r="A10" s="74">
        <v>3.9</v>
      </c>
      <c r="B10" s="360"/>
      <c r="C10" s="361"/>
      <c r="D10" s="361"/>
      <c r="E10" s="361"/>
      <c r="F10" s="361"/>
      <c r="G10" s="362"/>
      <c r="I10" s="90" t="s">
        <v>3</v>
      </c>
      <c r="J10" s="91">
        <v>3.3</v>
      </c>
    </row>
    <row r="11" spans="1:13" ht="15.75">
      <c r="A11" s="74">
        <v>2.8</v>
      </c>
      <c r="B11" s="360"/>
      <c r="C11" s="361"/>
      <c r="D11" s="361"/>
      <c r="E11" s="361"/>
      <c r="F11" s="361"/>
      <c r="G11" s="362"/>
      <c r="I11" s="90" t="s">
        <v>4</v>
      </c>
      <c r="J11" s="91">
        <v>3.3</v>
      </c>
    </row>
    <row r="12" spans="1:13" ht="15.75">
      <c r="A12" s="74">
        <v>4.0999999999999996</v>
      </c>
      <c r="B12" s="360"/>
      <c r="C12" s="361"/>
      <c r="D12" s="361"/>
      <c r="E12" s="361"/>
      <c r="F12" s="361"/>
      <c r="G12" s="362"/>
      <c r="I12" s="90" t="s">
        <v>5</v>
      </c>
      <c r="J12" s="91">
        <v>0.78939239347563983</v>
      </c>
    </row>
    <row r="13" spans="1:13" ht="15.75">
      <c r="A13" s="74">
        <v>2.6</v>
      </c>
      <c r="B13" s="360"/>
      <c r="C13" s="361"/>
      <c r="D13" s="361"/>
      <c r="E13" s="361"/>
      <c r="F13" s="361"/>
      <c r="G13" s="362"/>
      <c r="I13" s="90" t="s">
        <v>128</v>
      </c>
      <c r="J13" s="91">
        <v>0.62314035087719943</v>
      </c>
    </row>
    <row r="14" spans="1:13" ht="15.75">
      <c r="A14" s="74">
        <v>2.4</v>
      </c>
      <c r="B14" s="360"/>
      <c r="C14" s="361"/>
      <c r="D14" s="361"/>
      <c r="E14" s="361"/>
      <c r="F14" s="361"/>
      <c r="G14" s="362"/>
      <c r="I14" s="90" t="s">
        <v>129</v>
      </c>
      <c r="J14" s="91">
        <v>-0.93120912452529181</v>
      </c>
    </row>
    <row r="15" spans="1:13" ht="15.75">
      <c r="A15" s="74">
        <v>4.7</v>
      </c>
      <c r="B15" s="360"/>
      <c r="C15" s="361"/>
      <c r="D15" s="361"/>
      <c r="E15" s="361"/>
      <c r="F15" s="361"/>
      <c r="G15" s="362"/>
      <c r="I15" s="90" t="s">
        <v>130</v>
      </c>
      <c r="J15" s="91">
        <v>0.22402536454542335</v>
      </c>
    </row>
    <row r="16" spans="1:13" ht="15.75">
      <c r="A16" s="74">
        <v>3.3</v>
      </c>
      <c r="B16" s="360"/>
      <c r="C16" s="361"/>
      <c r="D16" s="361"/>
      <c r="E16" s="361"/>
      <c r="F16" s="361"/>
      <c r="G16" s="362"/>
      <c r="I16" s="90" t="s">
        <v>6</v>
      </c>
      <c r="J16" s="91">
        <v>2.9000000000000004</v>
      </c>
    </row>
    <row r="17" spans="1:10" ht="16.5" thickBot="1">
      <c r="A17" s="74">
        <v>2.7</v>
      </c>
      <c r="B17" s="363"/>
      <c r="C17" s="364"/>
      <c r="D17" s="364"/>
      <c r="E17" s="364"/>
      <c r="F17" s="364"/>
      <c r="G17" s="365"/>
      <c r="I17" s="90" t="s">
        <v>131</v>
      </c>
      <c r="J17" s="91">
        <v>2</v>
      </c>
    </row>
    <row r="18" spans="1:10" ht="15.75">
      <c r="A18" s="74">
        <v>3</v>
      </c>
      <c r="I18" s="90" t="s">
        <v>132</v>
      </c>
      <c r="J18" s="91">
        <v>4.9000000000000004</v>
      </c>
    </row>
    <row r="19" spans="1:10" ht="15.75">
      <c r="A19" s="74">
        <v>4.3</v>
      </c>
      <c r="I19" s="90" t="s">
        <v>133</v>
      </c>
      <c r="J19" s="91">
        <v>324.39999999999992</v>
      </c>
    </row>
    <row r="20" spans="1:10" ht="15.75">
      <c r="A20" s="74">
        <v>3.7</v>
      </c>
      <c r="I20" s="90" t="s">
        <v>134</v>
      </c>
      <c r="J20" s="91">
        <v>96</v>
      </c>
    </row>
    <row r="21" spans="1:10" ht="15.75">
      <c r="A21" s="74">
        <v>2.2000000000000002</v>
      </c>
      <c r="I21" s="90" t="s">
        <v>135</v>
      </c>
      <c r="J21" s="91">
        <v>4.9000000000000004</v>
      </c>
    </row>
    <row r="22" spans="1:10" ht="15.75">
      <c r="A22" s="74">
        <v>3.6</v>
      </c>
      <c r="I22" s="90" t="s">
        <v>136</v>
      </c>
      <c r="J22" s="91">
        <v>2</v>
      </c>
    </row>
    <row r="23" spans="1:10" ht="16.5" thickBot="1">
      <c r="A23" s="74">
        <v>4</v>
      </c>
      <c r="I23" s="92" t="s">
        <v>137</v>
      </c>
      <c r="J23" s="93">
        <v>0.15994576481942013</v>
      </c>
    </row>
    <row r="24" spans="1:10" ht="15.75">
      <c r="A24" s="74">
        <v>2.7</v>
      </c>
    </row>
    <row r="25" spans="1:10" ht="15.75">
      <c r="A25" s="74">
        <v>3.8</v>
      </c>
    </row>
    <row r="26" spans="1:10" ht="15.75">
      <c r="A26" s="74">
        <v>3.5</v>
      </c>
    </row>
    <row r="27" spans="1:10" ht="15.75">
      <c r="A27" s="74">
        <v>3.2</v>
      </c>
    </row>
    <row r="28" spans="1:10" ht="15.75">
      <c r="A28" s="74">
        <v>4.4000000000000004</v>
      </c>
    </row>
    <row r="29" spans="1:10" ht="15.75">
      <c r="A29" s="74">
        <v>2</v>
      </c>
    </row>
    <row r="30" spans="1:10" ht="15.75">
      <c r="A30" s="74">
        <v>3.4</v>
      </c>
    </row>
    <row r="31" spans="1:10" ht="15.75">
      <c r="A31" s="74">
        <v>3.1</v>
      </c>
    </row>
    <row r="32" spans="1:10" ht="15.75">
      <c r="A32" s="74">
        <v>2.9</v>
      </c>
    </row>
    <row r="33" spans="1:1" ht="15.75">
      <c r="A33" s="74">
        <v>4.5999999999999996</v>
      </c>
    </row>
    <row r="34" spans="1:1" ht="15.75">
      <c r="A34" s="74">
        <v>3.3</v>
      </c>
    </row>
    <row r="35" spans="1:1" ht="15.75">
      <c r="A35" s="74">
        <v>2.5</v>
      </c>
    </row>
    <row r="36" spans="1:1" ht="15.75">
      <c r="A36" s="74">
        <v>4.9000000000000004</v>
      </c>
    </row>
    <row r="37" spans="1:1" ht="15.75">
      <c r="A37" s="74">
        <v>2.8</v>
      </c>
    </row>
    <row r="38" spans="1:1" ht="15.75">
      <c r="A38" s="74">
        <v>3</v>
      </c>
    </row>
    <row r="39" spans="1:1" ht="15.75">
      <c r="A39" s="74">
        <v>4.2</v>
      </c>
    </row>
    <row r="40" spans="1:1" ht="15.75">
      <c r="A40" s="74">
        <v>3.9</v>
      </c>
    </row>
    <row r="41" spans="1:1" ht="15.75">
      <c r="A41" s="74">
        <v>2.8</v>
      </c>
    </row>
    <row r="42" spans="1:1" ht="15.75">
      <c r="A42" s="74">
        <v>4.0999999999999996</v>
      </c>
    </row>
    <row r="43" spans="1:1" ht="15.75">
      <c r="A43" s="74">
        <v>2.6</v>
      </c>
    </row>
    <row r="44" spans="1:1" ht="15.75">
      <c r="A44" s="74">
        <v>2.4</v>
      </c>
    </row>
    <row r="45" spans="1:1" ht="15.75">
      <c r="A45" s="74">
        <v>4.7</v>
      </c>
    </row>
    <row r="46" spans="1:1" ht="15.75">
      <c r="A46" s="74">
        <v>3.3</v>
      </c>
    </row>
    <row r="47" spans="1:1" ht="15.75">
      <c r="A47" s="74">
        <v>2.7</v>
      </c>
    </row>
    <row r="48" spans="1:1" ht="15.75">
      <c r="A48" s="74">
        <v>3</v>
      </c>
    </row>
    <row r="49" spans="1:1" ht="15.75">
      <c r="A49" s="74">
        <v>4.3</v>
      </c>
    </row>
    <row r="50" spans="1:1" ht="15.75">
      <c r="A50" s="74">
        <v>3.7</v>
      </c>
    </row>
    <row r="51" spans="1:1" ht="15.75">
      <c r="A51" s="74">
        <v>2.2000000000000002</v>
      </c>
    </row>
    <row r="52" spans="1:1" ht="15.75">
      <c r="A52" s="74">
        <v>3.6</v>
      </c>
    </row>
    <row r="53" spans="1:1" ht="15.75">
      <c r="A53" s="74">
        <v>4</v>
      </c>
    </row>
    <row r="54" spans="1:1" ht="15.75">
      <c r="A54" s="74">
        <v>2.7</v>
      </c>
    </row>
    <row r="55" spans="1:1" ht="15.75">
      <c r="A55" s="74">
        <v>3.8</v>
      </c>
    </row>
    <row r="56" spans="1:1" ht="15.75">
      <c r="A56" s="74">
        <v>3.5</v>
      </c>
    </row>
    <row r="57" spans="1:1" ht="15.75">
      <c r="A57" s="74">
        <v>3.2</v>
      </c>
    </row>
    <row r="58" spans="1:1" ht="15.75">
      <c r="A58" s="74">
        <v>4.4000000000000004</v>
      </c>
    </row>
    <row r="59" spans="1:1" ht="15.75">
      <c r="A59" s="74">
        <v>2</v>
      </c>
    </row>
    <row r="60" spans="1:1" ht="15.75">
      <c r="A60" s="74">
        <v>3.4</v>
      </c>
    </row>
    <row r="61" spans="1:1" ht="15.75">
      <c r="A61" s="74">
        <v>3.1</v>
      </c>
    </row>
    <row r="62" spans="1:1" ht="15.75">
      <c r="A62" s="74">
        <v>2.9</v>
      </c>
    </row>
    <row r="63" spans="1:1" ht="15.75">
      <c r="A63" s="74">
        <v>4.5999999999999996</v>
      </c>
    </row>
    <row r="64" spans="1:1" ht="15.75">
      <c r="A64" s="74">
        <v>3.3</v>
      </c>
    </row>
    <row r="65" spans="1:1" ht="15.75">
      <c r="A65" s="74">
        <v>2.5</v>
      </c>
    </row>
    <row r="66" spans="1:1" ht="15.75">
      <c r="A66" s="74">
        <v>4.9000000000000004</v>
      </c>
    </row>
    <row r="67" spans="1:1" ht="15.75">
      <c r="A67" s="74">
        <v>2.8</v>
      </c>
    </row>
    <row r="68" spans="1:1" ht="15.75">
      <c r="A68" s="74">
        <v>3</v>
      </c>
    </row>
    <row r="69" spans="1:1" ht="15.75">
      <c r="A69" s="74">
        <v>4.2</v>
      </c>
    </row>
    <row r="70" spans="1:1" ht="15.75">
      <c r="A70" s="74">
        <v>3.9</v>
      </c>
    </row>
    <row r="71" spans="1:1" ht="15.75">
      <c r="A71" s="74">
        <v>2.8</v>
      </c>
    </row>
    <row r="72" spans="1:1" ht="15.75">
      <c r="A72" s="74">
        <v>4.0999999999999996</v>
      </c>
    </row>
    <row r="73" spans="1:1" ht="15.75">
      <c r="A73" s="74">
        <v>2.6</v>
      </c>
    </row>
    <row r="74" spans="1:1" ht="15.75">
      <c r="A74" s="74">
        <v>2.4</v>
      </c>
    </row>
    <row r="75" spans="1:1" ht="15.75">
      <c r="A75" s="74">
        <v>4.7</v>
      </c>
    </row>
    <row r="76" spans="1:1" ht="15.75">
      <c r="A76" s="74">
        <v>3.3</v>
      </c>
    </row>
    <row r="77" spans="1:1" ht="15.75">
      <c r="A77" s="74">
        <v>2.7</v>
      </c>
    </row>
    <row r="78" spans="1:1" ht="15.75">
      <c r="A78" s="74">
        <v>3</v>
      </c>
    </row>
    <row r="79" spans="1:1" ht="15.75">
      <c r="A79" s="74">
        <v>4.3</v>
      </c>
    </row>
    <row r="80" spans="1:1" ht="15.75">
      <c r="A80" s="74">
        <v>3.7</v>
      </c>
    </row>
    <row r="81" spans="1:1" ht="15.75">
      <c r="A81" s="74">
        <v>2.2000000000000002</v>
      </c>
    </row>
    <row r="82" spans="1:1" ht="15.75">
      <c r="A82" s="74">
        <v>3.6</v>
      </c>
    </row>
    <row r="83" spans="1:1" ht="15.75">
      <c r="A83" s="74">
        <v>4</v>
      </c>
    </row>
    <row r="84" spans="1:1" ht="15.75">
      <c r="A84" s="74">
        <v>2.7</v>
      </c>
    </row>
    <row r="85" spans="1:1" ht="15.75">
      <c r="A85" s="74">
        <v>3.8</v>
      </c>
    </row>
    <row r="86" spans="1:1" ht="15.75">
      <c r="A86" s="74">
        <v>3.5</v>
      </c>
    </row>
    <row r="87" spans="1:1" ht="15.75">
      <c r="A87" s="74">
        <v>3.2</v>
      </c>
    </row>
    <row r="88" spans="1:1" ht="15.75">
      <c r="A88" s="74">
        <v>4.4000000000000004</v>
      </c>
    </row>
    <row r="89" spans="1:1" ht="15.75">
      <c r="A89" s="74">
        <v>2</v>
      </c>
    </row>
    <row r="90" spans="1:1" ht="15.75">
      <c r="A90" s="74">
        <v>3.4</v>
      </c>
    </row>
    <row r="91" spans="1:1" ht="15.75">
      <c r="A91" s="74">
        <v>3.1</v>
      </c>
    </row>
    <row r="92" spans="1:1" ht="15.75">
      <c r="A92" s="74">
        <v>2.9</v>
      </c>
    </row>
    <row r="93" spans="1:1" ht="15.75">
      <c r="A93" s="74">
        <v>4.5999999999999996</v>
      </c>
    </row>
    <row r="94" spans="1:1" ht="15.75">
      <c r="A94" s="74">
        <v>3.3</v>
      </c>
    </row>
    <row r="95" spans="1:1" ht="15.75">
      <c r="A95" s="74">
        <v>2.5</v>
      </c>
    </row>
    <row r="96" spans="1:1" ht="15.75">
      <c r="A96" s="74">
        <v>4.9000000000000004</v>
      </c>
    </row>
  </sheetData>
  <mergeCells count="5">
    <mergeCell ref="B1:M1"/>
    <mergeCell ref="B2:M2"/>
    <mergeCell ref="B3:M3"/>
    <mergeCell ref="B4:M4"/>
    <mergeCell ref="B6:G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workbookViewId="0"/>
  </sheetViews>
  <sheetFormatPr defaultRowHeight="15"/>
  <cols>
    <col min="4" max="4" width="8.28515625" customWidth="1"/>
    <col min="5" max="5" width="10.28515625" customWidth="1"/>
  </cols>
  <sheetData>
    <row r="1" spans="2:10" ht="15.75">
      <c r="B1" s="179" t="s">
        <v>1</v>
      </c>
      <c r="C1" s="180"/>
      <c r="D1" s="180"/>
      <c r="E1" s="180"/>
      <c r="F1" s="180"/>
      <c r="G1" s="180"/>
      <c r="H1" s="180"/>
      <c r="I1" s="180"/>
      <c r="J1" s="181"/>
    </row>
    <row r="2" spans="2:10" ht="15.75">
      <c r="B2" s="182" t="s">
        <v>7</v>
      </c>
      <c r="C2" s="183"/>
      <c r="D2" s="183"/>
      <c r="E2" s="183"/>
      <c r="F2" s="183"/>
      <c r="G2" s="183"/>
      <c r="H2" s="183"/>
      <c r="I2" s="183"/>
      <c r="J2" s="184"/>
    </row>
    <row r="3" spans="2:10" ht="13.5" customHeight="1" thickBot="1">
      <c r="B3" s="185" t="s">
        <v>8</v>
      </c>
      <c r="C3" s="186"/>
      <c r="D3" s="186"/>
      <c r="E3" s="186"/>
      <c r="F3" s="186"/>
      <c r="G3" s="186"/>
      <c r="H3" s="186"/>
      <c r="I3" s="186"/>
      <c r="J3" s="187"/>
    </row>
    <row r="4" spans="2:10" ht="15.75" thickBot="1"/>
    <row r="5" spans="2:10" ht="15.75">
      <c r="B5" s="94">
        <v>15</v>
      </c>
      <c r="C5" s="106">
        <v>10</v>
      </c>
    </row>
    <row r="6" spans="2:10" ht="15.75">
      <c r="B6" s="95">
        <v>10</v>
      </c>
      <c r="C6" s="103">
        <v>10</v>
      </c>
    </row>
    <row r="7" spans="2:10" ht="15.75">
      <c r="B7" s="95">
        <v>20</v>
      </c>
      <c r="C7" s="103">
        <v>10</v>
      </c>
    </row>
    <row r="8" spans="2:10" ht="15.75">
      <c r="B8" s="95">
        <v>15</v>
      </c>
      <c r="C8" s="103">
        <v>10</v>
      </c>
    </row>
    <row r="9" spans="2:10" ht="16.5" thickBot="1">
      <c r="B9" s="95">
        <v>10</v>
      </c>
      <c r="C9" s="103">
        <v>10</v>
      </c>
    </row>
    <row r="10" spans="2:10" ht="18.75">
      <c r="B10" s="95">
        <v>30</v>
      </c>
      <c r="C10" s="103">
        <v>15</v>
      </c>
      <c r="E10" s="14" t="s">
        <v>2</v>
      </c>
      <c r="F10" s="15">
        <f>C23/18</f>
        <v>16.944444444444443</v>
      </c>
    </row>
    <row r="11" spans="2:10" ht="18.75">
      <c r="B11" s="95">
        <v>20</v>
      </c>
      <c r="C11" s="103">
        <v>15</v>
      </c>
      <c r="E11" s="16" t="s">
        <v>3</v>
      </c>
      <c r="F11" s="17">
        <f>MEDIAN(C5:C22)</f>
        <v>15</v>
      </c>
    </row>
    <row r="12" spans="2:10" ht="19.5" thickBot="1">
      <c r="B12" s="95">
        <v>15</v>
      </c>
      <c r="C12" s="103">
        <v>15</v>
      </c>
      <c r="E12" s="18" t="s">
        <v>4</v>
      </c>
      <c r="F12" s="19">
        <f>MODE(C5:C22)</f>
        <v>10</v>
      </c>
    </row>
    <row r="13" spans="2:10" ht="15.75">
      <c r="B13" s="95">
        <v>10</v>
      </c>
      <c r="C13" s="103">
        <v>15</v>
      </c>
    </row>
    <row r="14" spans="2:10" ht="15.75">
      <c r="B14" s="95">
        <v>25</v>
      </c>
      <c r="C14" s="103">
        <v>15</v>
      </c>
    </row>
    <row r="15" spans="2:10" ht="15.75">
      <c r="B15" s="95">
        <v>15</v>
      </c>
      <c r="C15" s="103">
        <v>20</v>
      </c>
    </row>
    <row r="16" spans="2:10" ht="15.75">
      <c r="B16" s="95">
        <v>20</v>
      </c>
      <c r="C16" s="103">
        <v>20</v>
      </c>
    </row>
    <row r="17" spans="2:6" ht="15.75">
      <c r="B17" s="95">
        <v>20</v>
      </c>
      <c r="C17" s="103">
        <v>20</v>
      </c>
    </row>
    <row r="18" spans="2:6" ht="15.75">
      <c r="B18" s="95">
        <v>15</v>
      </c>
      <c r="C18" s="103">
        <v>20</v>
      </c>
    </row>
    <row r="19" spans="2:6" ht="15.75">
      <c r="B19" s="95">
        <v>10</v>
      </c>
      <c r="C19" s="103">
        <v>20</v>
      </c>
    </row>
    <row r="20" spans="2:6" ht="15.75">
      <c r="B20" s="95">
        <v>10</v>
      </c>
      <c r="C20" s="103">
        <v>25</v>
      </c>
    </row>
    <row r="21" spans="2:6" ht="15.75">
      <c r="B21" s="95">
        <v>20</v>
      </c>
      <c r="C21" s="103">
        <v>25</v>
      </c>
      <c r="F21" s="6"/>
    </row>
    <row r="22" spans="2:6" ht="16.5" thickBot="1">
      <c r="B22" s="95">
        <v>25</v>
      </c>
      <c r="C22" s="108">
        <v>30</v>
      </c>
    </row>
    <row r="23" spans="2:6" ht="20.25" customHeight="1" thickBot="1">
      <c r="B23" s="107"/>
      <c r="C23" s="104">
        <f>SUM(C5:C22)</f>
        <v>305</v>
      </c>
    </row>
  </sheetData>
  <mergeCells count="3">
    <mergeCell ref="B1:J1"/>
    <mergeCell ref="B2:J2"/>
    <mergeCell ref="B3:J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O1" sqref="O1"/>
    </sheetView>
  </sheetViews>
  <sheetFormatPr defaultRowHeight="15"/>
  <cols>
    <col min="9" max="9" width="23.28515625" bestFit="1" customWidth="1"/>
    <col min="14" max="14" width="13.85546875" customWidth="1"/>
  </cols>
  <sheetData>
    <row r="1" spans="1:14" ht="15.75">
      <c r="A1" s="74">
        <v>4</v>
      </c>
      <c r="B1" s="206" t="s">
        <v>16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8"/>
    </row>
    <row r="2" spans="1:14" ht="15.75">
      <c r="A2" s="74">
        <v>5</v>
      </c>
      <c r="B2" s="209" t="s">
        <v>142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1"/>
    </row>
    <row r="3" spans="1:14" ht="15.75">
      <c r="A3" s="74">
        <v>3</v>
      </c>
      <c r="B3" s="209" t="s">
        <v>143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1"/>
    </row>
    <row r="4" spans="1:14" ht="16.5" thickBot="1">
      <c r="A4" s="74">
        <v>4</v>
      </c>
      <c r="B4" s="212" t="s">
        <v>144</v>
      </c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4"/>
    </row>
    <row r="5" spans="1:14" ht="16.5" thickBot="1">
      <c r="A5" s="74">
        <v>4</v>
      </c>
      <c r="B5" s="360" t="s">
        <v>98</v>
      </c>
      <c r="C5" s="366"/>
      <c r="D5" s="366"/>
      <c r="E5" s="366"/>
      <c r="F5" s="366"/>
      <c r="G5" s="367"/>
    </row>
    <row r="6" spans="1:14" ht="15.75">
      <c r="A6" s="74">
        <v>3</v>
      </c>
      <c r="B6" s="368"/>
      <c r="C6" s="366"/>
      <c r="D6" s="366"/>
      <c r="E6" s="366"/>
      <c r="F6" s="366"/>
      <c r="G6" s="367"/>
      <c r="I6" s="82" t="s">
        <v>126</v>
      </c>
      <c r="J6" s="83"/>
    </row>
    <row r="7" spans="1:14" ht="15.75">
      <c r="A7" s="74">
        <v>2</v>
      </c>
      <c r="B7" s="368"/>
      <c r="C7" s="366"/>
      <c r="D7" s="366"/>
      <c r="E7" s="366"/>
      <c r="F7" s="366"/>
      <c r="G7" s="367"/>
      <c r="I7" s="84"/>
      <c r="J7" s="85"/>
    </row>
    <row r="8" spans="1:14" ht="15.75">
      <c r="A8" s="74">
        <v>5</v>
      </c>
      <c r="B8" s="368"/>
      <c r="C8" s="366"/>
      <c r="D8" s="366"/>
      <c r="E8" s="366"/>
      <c r="F8" s="366"/>
      <c r="G8" s="367"/>
      <c r="I8" s="84" t="s">
        <v>2</v>
      </c>
      <c r="J8" s="85">
        <v>3.77</v>
      </c>
    </row>
    <row r="9" spans="1:14" ht="15.75">
      <c r="A9" s="74">
        <v>4</v>
      </c>
      <c r="B9" s="368"/>
      <c r="C9" s="366"/>
      <c r="D9" s="366"/>
      <c r="E9" s="366"/>
      <c r="F9" s="366"/>
      <c r="G9" s="367"/>
      <c r="I9" s="84" t="s">
        <v>127</v>
      </c>
      <c r="J9" s="85">
        <v>8.9730235436641728E-2</v>
      </c>
    </row>
    <row r="10" spans="1:14" ht="15.75">
      <c r="A10" s="74">
        <v>3</v>
      </c>
      <c r="B10" s="368"/>
      <c r="C10" s="366"/>
      <c r="D10" s="366"/>
      <c r="E10" s="366"/>
      <c r="F10" s="366"/>
      <c r="G10" s="367"/>
      <c r="I10" s="84" t="s">
        <v>3</v>
      </c>
      <c r="J10" s="85">
        <v>4</v>
      </c>
    </row>
    <row r="11" spans="1:14" ht="15.75">
      <c r="A11" s="74">
        <v>5</v>
      </c>
      <c r="B11" s="368"/>
      <c r="C11" s="366"/>
      <c r="D11" s="366"/>
      <c r="E11" s="366"/>
      <c r="F11" s="366"/>
      <c r="G11" s="367"/>
      <c r="I11" s="84" t="s">
        <v>4</v>
      </c>
      <c r="J11" s="85">
        <v>4</v>
      </c>
    </row>
    <row r="12" spans="1:14" ht="15.75">
      <c r="A12" s="74">
        <v>4</v>
      </c>
      <c r="B12" s="368"/>
      <c r="C12" s="366"/>
      <c r="D12" s="366"/>
      <c r="E12" s="366"/>
      <c r="F12" s="366"/>
      <c r="G12" s="367"/>
      <c r="I12" s="84" t="s">
        <v>5</v>
      </c>
      <c r="J12" s="85">
        <v>0.89730235436641725</v>
      </c>
    </row>
    <row r="13" spans="1:14" ht="15.75">
      <c r="A13" s="74">
        <v>2</v>
      </c>
      <c r="B13" s="368"/>
      <c r="C13" s="366"/>
      <c r="D13" s="366"/>
      <c r="E13" s="366"/>
      <c r="F13" s="366"/>
      <c r="G13" s="367"/>
      <c r="I13" s="84" t="s">
        <v>128</v>
      </c>
      <c r="J13" s="85">
        <v>0.80515151515151551</v>
      </c>
    </row>
    <row r="14" spans="1:14" ht="15.75">
      <c r="A14" s="74">
        <v>3</v>
      </c>
      <c r="B14" s="368"/>
      <c r="C14" s="366"/>
      <c r="D14" s="366"/>
      <c r="E14" s="366"/>
      <c r="F14" s="366"/>
      <c r="G14" s="367"/>
      <c r="I14" s="84" t="s">
        <v>129</v>
      </c>
      <c r="J14" s="85">
        <v>-0.74525627211662515</v>
      </c>
    </row>
    <row r="15" spans="1:14" ht="16.5" thickBot="1">
      <c r="A15" s="74">
        <v>4</v>
      </c>
      <c r="B15" s="369"/>
      <c r="C15" s="370"/>
      <c r="D15" s="370"/>
      <c r="E15" s="370"/>
      <c r="F15" s="370"/>
      <c r="G15" s="371"/>
      <c r="I15" s="84" t="s">
        <v>130</v>
      </c>
      <c r="J15" s="85">
        <v>-0.21090973977304461</v>
      </c>
    </row>
    <row r="16" spans="1:14" ht="15.75">
      <c r="A16" s="74">
        <v>5</v>
      </c>
      <c r="I16" s="84" t="s">
        <v>6</v>
      </c>
      <c r="J16" s="85">
        <v>3</v>
      </c>
    </row>
    <row r="17" spans="1:10" ht="15.75">
      <c r="A17" s="74">
        <v>3</v>
      </c>
      <c r="I17" s="84" t="s">
        <v>131</v>
      </c>
      <c r="J17" s="85">
        <v>2</v>
      </c>
    </row>
    <row r="18" spans="1:10" ht="15.75">
      <c r="A18" s="74">
        <v>4</v>
      </c>
      <c r="I18" s="84" t="s">
        <v>132</v>
      </c>
      <c r="J18" s="85">
        <v>5</v>
      </c>
    </row>
    <row r="19" spans="1:10" ht="15.75">
      <c r="A19" s="74">
        <v>5</v>
      </c>
      <c r="I19" s="84" t="s">
        <v>133</v>
      </c>
      <c r="J19" s="85">
        <v>377</v>
      </c>
    </row>
    <row r="20" spans="1:10" ht="15.75">
      <c r="A20" s="74">
        <v>3</v>
      </c>
      <c r="I20" s="84" t="s">
        <v>134</v>
      </c>
      <c r="J20" s="85">
        <v>100</v>
      </c>
    </row>
    <row r="21" spans="1:10" ht="15.75">
      <c r="A21" s="74">
        <v>4</v>
      </c>
      <c r="I21" s="84" t="s">
        <v>135</v>
      </c>
      <c r="J21" s="85">
        <v>5</v>
      </c>
    </row>
    <row r="22" spans="1:10" ht="15.75">
      <c r="A22" s="74">
        <v>3</v>
      </c>
      <c r="I22" s="84" t="s">
        <v>136</v>
      </c>
      <c r="J22" s="85">
        <v>2</v>
      </c>
    </row>
    <row r="23" spans="1:10" ht="16.5" thickBot="1">
      <c r="A23" s="74">
        <v>2</v>
      </c>
      <c r="I23" s="86" t="s">
        <v>137</v>
      </c>
      <c r="J23" s="87">
        <v>0.1780442542232247</v>
      </c>
    </row>
    <row r="24" spans="1:10" ht="15.75">
      <c r="A24" s="74">
        <v>4</v>
      </c>
    </row>
    <row r="25" spans="1:10" ht="15.75">
      <c r="A25" s="74">
        <v>5</v>
      </c>
    </row>
    <row r="26" spans="1:10" ht="15.75">
      <c r="A26" s="74">
        <v>3</v>
      </c>
    </row>
    <row r="27" spans="1:10" ht="15.75">
      <c r="A27" s="74">
        <v>4</v>
      </c>
    </row>
    <row r="28" spans="1:10" ht="15.75">
      <c r="A28" s="74">
        <v>5</v>
      </c>
    </row>
    <row r="29" spans="1:10" ht="15.75">
      <c r="A29" s="74">
        <v>4</v>
      </c>
    </row>
    <row r="30" spans="1:10" ht="15.75">
      <c r="A30" s="74">
        <v>3</v>
      </c>
    </row>
    <row r="31" spans="1:10" ht="15.75">
      <c r="A31" s="74">
        <v>3</v>
      </c>
    </row>
    <row r="32" spans="1:10" ht="15.75">
      <c r="A32" s="74">
        <v>4</v>
      </c>
    </row>
    <row r="33" spans="1:1" ht="15.75">
      <c r="A33" s="74">
        <v>5</v>
      </c>
    </row>
    <row r="34" spans="1:1" ht="15.75">
      <c r="A34" s="74">
        <v>2</v>
      </c>
    </row>
    <row r="35" spans="1:1" ht="15.75">
      <c r="A35" s="74">
        <v>3</v>
      </c>
    </row>
    <row r="36" spans="1:1" ht="15.75">
      <c r="A36" s="74">
        <v>4</v>
      </c>
    </row>
    <row r="37" spans="1:1" ht="15.75">
      <c r="A37" s="74">
        <v>4</v>
      </c>
    </row>
    <row r="38" spans="1:1" ht="15.75">
      <c r="A38" s="74">
        <v>3</v>
      </c>
    </row>
    <row r="39" spans="1:1" ht="15.75">
      <c r="A39" s="74">
        <v>5</v>
      </c>
    </row>
    <row r="40" spans="1:1" ht="15.75">
      <c r="A40" s="74">
        <v>4</v>
      </c>
    </row>
    <row r="41" spans="1:1" ht="15.75">
      <c r="A41" s="74">
        <v>3</v>
      </c>
    </row>
    <row r="42" spans="1:1" ht="15.75">
      <c r="A42" s="74">
        <v>4</v>
      </c>
    </row>
    <row r="43" spans="1:1" ht="15.75">
      <c r="A43" s="74">
        <v>5</v>
      </c>
    </row>
    <row r="44" spans="1:1" ht="15.75">
      <c r="A44" s="74">
        <v>4</v>
      </c>
    </row>
    <row r="45" spans="1:1" ht="15.75">
      <c r="A45" s="74">
        <v>2</v>
      </c>
    </row>
    <row r="46" spans="1:1" ht="15.75">
      <c r="A46" s="74">
        <v>3</v>
      </c>
    </row>
    <row r="47" spans="1:1" ht="15.75">
      <c r="A47" s="74">
        <v>4</v>
      </c>
    </row>
    <row r="48" spans="1:1" ht="15.75">
      <c r="A48" s="74">
        <v>5</v>
      </c>
    </row>
    <row r="49" spans="1:1" ht="15.75">
      <c r="A49" s="74">
        <v>3</v>
      </c>
    </row>
    <row r="50" spans="1:1" ht="15.75">
      <c r="A50" s="74">
        <v>4</v>
      </c>
    </row>
    <row r="51" spans="1:1" ht="15.75">
      <c r="A51" s="74">
        <v>5</v>
      </c>
    </row>
    <row r="52" spans="1:1" ht="15.75">
      <c r="A52" s="74">
        <v>4</v>
      </c>
    </row>
    <row r="53" spans="1:1" ht="15.75">
      <c r="A53" s="74">
        <v>3</v>
      </c>
    </row>
    <row r="54" spans="1:1" ht="15.75">
      <c r="A54" s="74">
        <v>4</v>
      </c>
    </row>
    <row r="55" spans="1:1" ht="15.75">
      <c r="A55" s="74">
        <v>5</v>
      </c>
    </row>
    <row r="56" spans="1:1" ht="15.75">
      <c r="A56" s="74">
        <v>3</v>
      </c>
    </row>
    <row r="57" spans="1:1" ht="15.75">
      <c r="A57" s="74">
        <v>4</v>
      </c>
    </row>
    <row r="58" spans="1:1" ht="15.75">
      <c r="A58" s="74">
        <v>5</v>
      </c>
    </row>
    <row r="59" spans="1:1" ht="15.75">
      <c r="A59" s="74">
        <v>4</v>
      </c>
    </row>
    <row r="60" spans="1:1" ht="15.75">
      <c r="A60" s="74">
        <v>3</v>
      </c>
    </row>
    <row r="61" spans="1:1" ht="15.75">
      <c r="A61" s="74">
        <v>3</v>
      </c>
    </row>
    <row r="62" spans="1:1" ht="15.75">
      <c r="A62" s="74">
        <v>4</v>
      </c>
    </row>
    <row r="63" spans="1:1" ht="15.75">
      <c r="A63" s="74">
        <v>5</v>
      </c>
    </row>
    <row r="64" spans="1:1" ht="15.75">
      <c r="A64" s="74">
        <v>2</v>
      </c>
    </row>
    <row r="65" spans="1:1" ht="15.75">
      <c r="A65" s="74">
        <v>3</v>
      </c>
    </row>
    <row r="66" spans="1:1" ht="15.75">
      <c r="A66" s="74">
        <v>4</v>
      </c>
    </row>
    <row r="67" spans="1:1" ht="15.75">
      <c r="A67" s="74">
        <v>4</v>
      </c>
    </row>
    <row r="68" spans="1:1" ht="15.75">
      <c r="A68" s="74">
        <v>3</v>
      </c>
    </row>
    <row r="69" spans="1:1" ht="15.75">
      <c r="A69" s="74">
        <v>5</v>
      </c>
    </row>
    <row r="70" spans="1:1" ht="15.75">
      <c r="A70" s="74">
        <v>4</v>
      </c>
    </row>
    <row r="71" spans="1:1" ht="15.75">
      <c r="A71" s="74">
        <v>3</v>
      </c>
    </row>
    <row r="72" spans="1:1" ht="15.75">
      <c r="A72" s="74">
        <v>4</v>
      </c>
    </row>
    <row r="73" spans="1:1" ht="15.75">
      <c r="A73" s="74">
        <v>5</v>
      </c>
    </row>
    <row r="74" spans="1:1" ht="15.75">
      <c r="A74" s="74">
        <v>4</v>
      </c>
    </row>
    <row r="75" spans="1:1" ht="15.75">
      <c r="A75" s="74">
        <v>2</v>
      </c>
    </row>
    <row r="76" spans="1:1" ht="15.75">
      <c r="A76" s="74">
        <v>3</v>
      </c>
    </row>
    <row r="77" spans="1:1" ht="15.75">
      <c r="A77" s="74">
        <v>4</v>
      </c>
    </row>
    <row r="78" spans="1:1" ht="15.75">
      <c r="A78" s="74">
        <v>5</v>
      </c>
    </row>
    <row r="79" spans="1:1" ht="15.75">
      <c r="A79" s="74">
        <v>3</v>
      </c>
    </row>
    <row r="80" spans="1:1" ht="15.75">
      <c r="A80" s="74">
        <v>4</v>
      </c>
    </row>
    <row r="81" spans="1:1" ht="15.75">
      <c r="A81" s="74">
        <v>5</v>
      </c>
    </row>
    <row r="82" spans="1:1" ht="15.75">
      <c r="A82" s="74">
        <v>4</v>
      </c>
    </row>
    <row r="83" spans="1:1" ht="15.75">
      <c r="A83" s="74">
        <v>3</v>
      </c>
    </row>
    <row r="84" spans="1:1" ht="15.75">
      <c r="A84" s="74">
        <v>4</v>
      </c>
    </row>
    <row r="85" spans="1:1" ht="15.75">
      <c r="A85" s="74">
        <v>5</v>
      </c>
    </row>
    <row r="86" spans="1:1" ht="15.75">
      <c r="A86" s="74">
        <v>3</v>
      </c>
    </row>
    <row r="87" spans="1:1" ht="15.75">
      <c r="A87" s="74">
        <v>4</v>
      </c>
    </row>
    <row r="88" spans="1:1" ht="15.75">
      <c r="A88" s="74">
        <v>5</v>
      </c>
    </row>
    <row r="89" spans="1:1" ht="15.75">
      <c r="A89" s="74">
        <v>4</v>
      </c>
    </row>
    <row r="90" spans="1:1" ht="15.75">
      <c r="A90" s="74">
        <v>3</v>
      </c>
    </row>
    <row r="91" spans="1:1" ht="15.75">
      <c r="A91" s="74">
        <v>3</v>
      </c>
    </row>
    <row r="92" spans="1:1" ht="15.75">
      <c r="A92" s="74">
        <v>4</v>
      </c>
    </row>
    <row r="93" spans="1:1" ht="15.75">
      <c r="A93" s="74">
        <v>5</v>
      </c>
    </row>
    <row r="94" spans="1:1" ht="15.75">
      <c r="A94" s="74">
        <v>2</v>
      </c>
    </row>
    <row r="95" spans="1:1" ht="15.75">
      <c r="A95" s="74">
        <v>3</v>
      </c>
    </row>
    <row r="96" spans="1:1" ht="15.75">
      <c r="A96" s="74">
        <v>4</v>
      </c>
    </row>
    <row r="97" spans="1:1" ht="15.75">
      <c r="A97" s="74">
        <v>4</v>
      </c>
    </row>
    <row r="98" spans="1:1" ht="15.75">
      <c r="A98" s="74">
        <v>3</v>
      </c>
    </row>
    <row r="99" spans="1:1" ht="15.75">
      <c r="A99" s="74">
        <v>5</v>
      </c>
    </row>
    <row r="100" spans="1:1" ht="15.75">
      <c r="A100" s="74">
        <v>4</v>
      </c>
    </row>
  </sheetData>
  <mergeCells count="5">
    <mergeCell ref="B1:N1"/>
    <mergeCell ref="B2:N2"/>
    <mergeCell ref="B3:N3"/>
    <mergeCell ref="B4:N4"/>
    <mergeCell ref="B5:G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6" sqref="M16"/>
    </sheetView>
  </sheetViews>
  <sheetFormatPr defaultRowHeight="15"/>
  <cols>
    <col min="9" max="9" width="23.28515625" bestFit="1" customWidth="1"/>
    <col min="14" max="14" width="10.140625" customWidth="1"/>
  </cols>
  <sheetData>
    <row r="1" spans="1:14" ht="15.75">
      <c r="A1" s="74">
        <v>280</v>
      </c>
      <c r="B1" s="206" t="s">
        <v>16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8"/>
    </row>
    <row r="2" spans="1:14" ht="15.75">
      <c r="A2" s="74">
        <v>350</v>
      </c>
      <c r="B2" s="209" t="s">
        <v>145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1"/>
    </row>
    <row r="3" spans="1:14" ht="15.75">
      <c r="A3" s="74">
        <v>310</v>
      </c>
      <c r="B3" s="209" t="s">
        <v>146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1"/>
    </row>
    <row r="4" spans="1:14" ht="16.5" thickBot="1">
      <c r="A4" s="74">
        <v>270</v>
      </c>
      <c r="B4" s="212" t="s">
        <v>147</v>
      </c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4"/>
    </row>
    <row r="5" spans="1:14" ht="16.5" thickBot="1">
      <c r="A5" s="74">
        <v>390</v>
      </c>
      <c r="B5" s="357" t="s">
        <v>148</v>
      </c>
      <c r="C5" s="358"/>
      <c r="D5" s="358"/>
      <c r="E5" s="358"/>
      <c r="F5" s="358"/>
      <c r="G5" s="359"/>
    </row>
    <row r="6" spans="1:14" ht="15.75">
      <c r="A6" s="74">
        <v>320</v>
      </c>
      <c r="B6" s="360"/>
      <c r="C6" s="361"/>
      <c r="D6" s="361"/>
      <c r="E6" s="361"/>
      <c r="F6" s="361"/>
      <c r="G6" s="362"/>
      <c r="I6" s="82" t="s">
        <v>126</v>
      </c>
      <c r="J6" s="83"/>
    </row>
    <row r="7" spans="1:14" ht="15.75">
      <c r="A7" s="74">
        <v>290</v>
      </c>
      <c r="B7" s="360"/>
      <c r="C7" s="361"/>
      <c r="D7" s="361"/>
      <c r="E7" s="361"/>
      <c r="F7" s="361"/>
      <c r="G7" s="362"/>
      <c r="I7" s="84"/>
      <c r="J7" s="85"/>
    </row>
    <row r="8" spans="1:14" ht="15.75">
      <c r="A8" s="74">
        <v>340</v>
      </c>
      <c r="B8" s="360"/>
      <c r="C8" s="361"/>
      <c r="D8" s="361"/>
      <c r="E8" s="361"/>
      <c r="F8" s="361"/>
      <c r="G8" s="362"/>
      <c r="I8" s="84" t="s">
        <v>2</v>
      </c>
      <c r="J8" s="85">
        <v>317.7</v>
      </c>
    </row>
    <row r="9" spans="1:14" ht="15.75">
      <c r="A9" s="74">
        <v>310</v>
      </c>
      <c r="B9" s="360"/>
      <c r="C9" s="361"/>
      <c r="D9" s="361"/>
      <c r="E9" s="361"/>
      <c r="F9" s="361"/>
      <c r="G9" s="362"/>
      <c r="I9" s="84" t="s">
        <v>127</v>
      </c>
      <c r="J9" s="85">
        <v>3.234457786355724</v>
      </c>
    </row>
    <row r="10" spans="1:14" ht="15.75">
      <c r="A10" s="74">
        <v>380</v>
      </c>
      <c r="B10" s="360"/>
      <c r="C10" s="361"/>
      <c r="D10" s="361"/>
      <c r="E10" s="361"/>
      <c r="F10" s="361"/>
      <c r="G10" s="362"/>
      <c r="I10" s="84" t="s">
        <v>3</v>
      </c>
      <c r="J10" s="85">
        <v>315</v>
      </c>
    </row>
    <row r="11" spans="1:14" ht="15.75">
      <c r="A11" s="74">
        <v>270</v>
      </c>
      <c r="B11" s="360"/>
      <c r="C11" s="361"/>
      <c r="D11" s="361"/>
      <c r="E11" s="361"/>
      <c r="F11" s="361"/>
      <c r="G11" s="362"/>
      <c r="I11" s="84" t="s">
        <v>4</v>
      </c>
      <c r="J11" s="85">
        <v>350</v>
      </c>
    </row>
    <row r="12" spans="1:14" ht="15.75">
      <c r="A12" s="74">
        <v>350</v>
      </c>
      <c r="B12" s="360"/>
      <c r="C12" s="361"/>
      <c r="D12" s="361"/>
      <c r="E12" s="361"/>
      <c r="F12" s="361"/>
      <c r="G12" s="362"/>
      <c r="I12" s="84" t="s">
        <v>5</v>
      </c>
      <c r="J12" s="85">
        <v>32.344577863557241</v>
      </c>
    </row>
    <row r="13" spans="1:14" ht="15.75">
      <c r="A13" s="74">
        <v>300</v>
      </c>
      <c r="B13" s="360"/>
      <c r="C13" s="361"/>
      <c r="D13" s="361"/>
      <c r="E13" s="361"/>
      <c r="F13" s="361"/>
      <c r="G13" s="362"/>
      <c r="I13" s="84" t="s">
        <v>128</v>
      </c>
      <c r="J13" s="85">
        <v>1046.1717171717171</v>
      </c>
    </row>
    <row r="14" spans="1:14" ht="15.75">
      <c r="A14" s="74">
        <v>330</v>
      </c>
      <c r="B14" s="360"/>
      <c r="C14" s="361"/>
      <c r="D14" s="361"/>
      <c r="E14" s="361"/>
      <c r="F14" s="361"/>
      <c r="G14" s="362"/>
      <c r="I14" s="84" t="s">
        <v>129</v>
      </c>
      <c r="J14" s="85">
        <v>-1.0374244845101974</v>
      </c>
    </row>
    <row r="15" spans="1:14" ht="16.5" thickBot="1">
      <c r="A15" s="74">
        <v>370</v>
      </c>
      <c r="B15" s="363"/>
      <c r="C15" s="364"/>
      <c r="D15" s="364"/>
      <c r="E15" s="364"/>
      <c r="F15" s="364"/>
      <c r="G15" s="365"/>
      <c r="I15" s="84" t="s">
        <v>130</v>
      </c>
      <c r="J15" s="85">
        <v>0.2092186247974063</v>
      </c>
    </row>
    <row r="16" spans="1:14" ht="15.75">
      <c r="A16" s="74">
        <v>310</v>
      </c>
      <c r="I16" s="84" t="s">
        <v>6</v>
      </c>
      <c r="J16" s="85">
        <v>120</v>
      </c>
    </row>
    <row r="17" spans="1:10" ht="15.75">
      <c r="A17" s="74">
        <v>280</v>
      </c>
      <c r="I17" s="84" t="s">
        <v>131</v>
      </c>
      <c r="J17" s="85">
        <v>270</v>
      </c>
    </row>
    <row r="18" spans="1:10" ht="15.75">
      <c r="A18" s="74">
        <v>320</v>
      </c>
      <c r="I18" s="84" t="s">
        <v>132</v>
      </c>
      <c r="J18" s="85">
        <v>390</v>
      </c>
    </row>
    <row r="19" spans="1:10" ht="15.75">
      <c r="A19" s="74">
        <v>350</v>
      </c>
      <c r="I19" s="84" t="s">
        <v>133</v>
      </c>
      <c r="J19" s="85">
        <v>31770</v>
      </c>
    </row>
    <row r="20" spans="1:10" ht="15.75">
      <c r="A20" s="74">
        <v>290</v>
      </c>
      <c r="I20" s="84" t="s">
        <v>134</v>
      </c>
      <c r="J20" s="85">
        <v>100</v>
      </c>
    </row>
    <row r="21" spans="1:10" ht="15.75">
      <c r="A21" s="74">
        <v>270</v>
      </c>
      <c r="I21" s="84" t="s">
        <v>135</v>
      </c>
      <c r="J21" s="85">
        <v>390</v>
      </c>
    </row>
    <row r="22" spans="1:10" ht="15.75">
      <c r="A22" s="74">
        <v>350</v>
      </c>
      <c r="I22" s="84" t="s">
        <v>136</v>
      </c>
      <c r="J22" s="85">
        <v>270</v>
      </c>
    </row>
    <row r="23" spans="1:10" ht="16.5" thickBot="1">
      <c r="A23" s="74">
        <v>300</v>
      </c>
      <c r="I23" s="86" t="s">
        <v>137</v>
      </c>
      <c r="J23" s="87">
        <v>6.4178659688777033</v>
      </c>
    </row>
    <row r="24" spans="1:10" ht="15.75">
      <c r="A24" s="74">
        <v>330</v>
      </c>
    </row>
    <row r="25" spans="1:10" ht="15.75">
      <c r="A25" s="74">
        <v>370</v>
      </c>
    </row>
    <row r="26" spans="1:10" ht="15.75">
      <c r="A26" s="74">
        <v>310</v>
      </c>
    </row>
    <row r="27" spans="1:10" ht="15.75">
      <c r="A27" s="74">
        <v>280</v>
      </c>
    </row>
    <row r="28" spans="1:10" ht="15.75">
      <c r="A28" s="74">
        <v>320</v>
      </c>
    </row>
    <row r="29" spans="1:10" ht="15.75">
      <c r="A29" s="74">
        <v>350</v>
      </c>
    </row>
    <row r="30" spans="1:10" ht="15.75">
      <c r="A30" s="74">
        <v>290</v>
      </c>
    </row>
    <row r="31" spans="1:10" ht="15.75">
      <c r="A31" s="74">
        <v>270</v>
      </c>
    </row>
    <row r="32" spans="1:10" ht="15.75">
      <c r="A32" s="74">
        <v>350</v>
      </c>
    </row>
    <row r="33" spans="1:1" ht="15.75">
      <c r="A33" s="74">
        <v>300</v>
      </c>
    </row>
    <row r="34" spans="1:1" ht="15.75">
      <c r="A34" s="74">
        <v>330</v>
      </c>
    </row>
    <row r="35" spans="1:1" ht="15.75">
      <c r="A35" s="74">
        <v>370</v>
      </c>
    </row>
    <row r="36" spans="1:1" ht="15.75">
      <c r="A36" s="74">
        <v>310</v>
      </c>
    </row>
    <row r="37" spans="1:1" ht="15.75">
      <c r="A37" s="74">
        <v>280</v>
      </c>
    </row>
    <row r="38" spans="1:1" ht="15.75">
      <c r="A38" s="74">
        <v>320</v>
      </c>
    </row>
    <row r="39" spans="1:1" ht="15.75">
      <c r="A39" s="74">
        <v>350</v>
      </c>
    </row>
    <row r="40" spans="1:1" ht="15.75">
      <c r="A40" s="74">
        <v>290</v>
      </c>
    </row>
    <row r="41" spans="1:1" ht="15.75">
      <c r="A41" s="74">
        <v>270</v>
      </c>
    </row>
    <row r="42" spans="1:1" ht="15.75">
      <c r="A42" s="74">
        <v>350</v>
      </c>
    </row>
    <row r="43" spans="1:1" ht="15.75">
      <c r="A43" s="74">
        <v>300</v>
      </c>
    </row>
    <row r="44" spans="1:1" ht="15.75">
      <c r="A44" s="74">
        <v>330</v>
      </c>
    </row>
    <row r="45" spans="1:1" ht="15.75">
      <c r="A45" s="74">
        <v>370</v>
      </c>
    </row>
    <row r="46" spans="1:1" ht="15.75">
      <c r="A46" s="74">
        <v>310</v>
      </c>
    </row>
    <row r="47" spans="1:1" ht="15.75">
      <c r="A47" s="74">
        <v>280</v>
      </c>
    </row>
    <row r="48" spans="1:1" ht="15.75">
      <c r="A48" s="74">
        <v>320</v>
      </c>
    </row>
    <row r="49" spans="1:1" ht="15.75">
      <c r="A49" s="74">
        <v>350</v>
      </c>
    </row>
    <row r="50" spans="1:1" ht="15.75">
      <c r="A50" s="74">
        <v>290</v>
      </c>
    </row>
    <row r="51" spans="1:1" ht="15.75">
      <c r="A51" s="74">
        <v>270</v>
      </c>
    </row>
    <row r="52" spans="1:1" ht="15.75">
      <c r="A52" s="74">
        <v>350</v>
      </c>
    </row>
    <row r="53" spans="1:1" ht="15.75">
      <c r="A53" s="74">
        <v>300</v>
      </c>
    </row>
    <row r="54" spans="1:1" ht="15.75">
      <c r="A54" s="74">
        <v>330</v>
      </c>
    </row>
    <row r="55" spans="1:1" ht="15.75">
      <c r="A55" s="74">
        <v>370</v>
      </c>
    </row>
    <row r="56" spans="1:1" ht="15.75">
      <c r="A56" s="74">
        <v>310</v>
      </c>
    </row>
    <row r="57" spans="1:1" ht="15.75">
      <c r="A57" s="74">
        <v>280</v>
      </c>
    </row>
    <row r="58" spans="1:1" ht="15.75">
      <c r="A58" s="74">
        <v>320</v>
      </c>
    </row>
    <row r="59" spans="1:1" ht="15.75">
      <c r="A59" s="74">
        <v>350</v>
      </c>
    </row>
    <row r="60" spans="1:1" ht="15.75">
      <c r="A60" s="74">
        <v>290</v>
      </c>
    </row>
    <row r="61" spans="1:1" ht="15.75">
      <c r="A61" s="74">
        <v>270</v>
      </c>
    </row>
    <row r="62" spans="1:1" ht="15.75">
      <c r="A62" s="74">
        <v>350</v>
      </c>
    </row>
    <row r="63" spans="1:1" ht="15.75">
      <c r="A63" s="74">
        <v>300</v>
      </c>
    </row>
    <row r="64" spans="1:1" ht="15.75">
      <c r="A64" s="74">
        <v>330</v>
      </c>
    </row>
    <row r="65" spans="1:1" ht="15.75">
      <c r="A65" s="74">
        <v>370</v>
      </c>
    </row>
    <row r="66" spans="1:1" ht="15.75">
      <c r="A66" s="74">
        <v>310</v>
      </c>
    </row>
    <row r="67" spans="1:1" ht="15.75">
      <c r="A67" s="74">
        <v>280</v>
      </c>
    </row>
    <row r="68" spans="1:1" ht="15.75">
      <c r="A68" s="74">
        <v>320</v>
      </c>
    </row>
    <row r="69" spans="1:1" ht="15.75">
      <c r="A69" s="74">
        <v>350</v>
      </c>
    </row>
    <row r="70" spans="1:1" ht="15.75">
      <c r="A70" s="74">
        <v>290</v>
      </c>
    </row>
    <row r="71" spans="1:1" ht="15.75">
      <c r="A71" s="74">
        <v>270</v>
      </c>
    </row>
    <row r="72" spans="1:1" ht="15.75">
      <c r="A72" s="74">
        <v>350</v>
      </c>
    </row>
    <row r="73" spans="1:1" ht="15.75">
      <c r="A73" s="74">
        <v>300</v>
      </c>
    </row>
    <row r="74" spans="1:1" ht="15.75">
      <c r="A74" s="74">
        <v>330</v>
      </c>
    </row>
    <row r="75" spans="1:1" ht="15.75">
      <c r="A75" s="74">
        <v>370</v>
      </c>
    </row>
    <row r="76" spans="1:1" ht="15.75">
      <c r="A76" s="74">
        <v>310</v>
      </c>
    </row>
    <row r="77" spans="1:1" ht="15.75">
      <c r="A77" s="74">
        <v>280</v>
      </c>
    </row>
    <row r="78" spans="1:1" ht="15.75">
      <c r="A78" s="74">
        <v>320</v>
      </c>
    </row>
    <row r="79" spans="1:1" ht="15.75">
      <c r="A79" s="74">
        <v>350</v>
      </c>
    </row>
    <row r="80" spans="1:1" ht="15.75">
      <c r="A80" s="74">
        <v>290</v>
      </c>
    </row>
    <row r="81" spans="1:1" ht="15.75">
      <c r="A81" s="74">
        <v>270</v>
      </c>
    </row>
    <row r="82" spans="1:1" ht="15.75">
      <c r="A82" s="74">
        <v>350</v>
      </c>
    </row>
    <row r="83" spans="1:1" ht="15.75">
      <c r="A83" s="74">
        <v>300</v>
      </c>
    </row>
    <row r="84" spans="1:1" ht="15.75">
      <c r="A84" s="74">
        <v>330</v>
      </c>
    </row>
    <row r="85" spans="1:1" ht="15.75">
      <c r="A85" s="74">
        <v>370</v>
      </c>
    </row>
    <row r="86" spans="1:1" ht="15.75">
      <c r="A86" s="74">
        <v>310</v>
      </c>
    </row>
    <row r="87" spans="1:1" ht="15.75">
      <c r="A87" s="74">
        <v>280</v>
      </c>
    </row>
    <row r="88" spans="1:1" ht="15.75">
      <c r="A88" s="74">
        <v>320</v>
      </c>
    </row>
    <row r="89" spans="1:1" ht="15.75">
      <c r="A89" s="74">
        <v>350</v>
      </c>
    </row>
    <row r="90" spans="1:1" ht="15.75">
      <c r="A90" s="74">
        <v>290</v>
      </c>
    </row>
    <row r="91" spans="1:1" ht="15.75">
      <c r="A91" s="74">
        <v>270</v>
      </c>
    </row>
    <row r="92" spans="1:1" ht="15.75">
      <c r="A92" s="74">
        <v>350</v>
      </c>
    </row>
    <row r="93" spans="1:1" ht="15.75">
      <c r="A93" s="74">
        <v>300</v>
      </c>
    </row>
    <row r="94" spans="1:1" ht="15.75">
      <c r="A94" s="74">
        <v>330</v>
      </c>
    </row>
    <row r="95" spans="1:1" ht="15.75">
      <c r="A95" s="74">
        <v>370</v>
      </c>
    </row>
    <row r="96" spans="1:1" ht="15.75">
      <c r="A96" s="74">
        <v>310</v>
      </c>
    </row>
    <row r="97" spans="1:1" ht="15.75">
      <c r="A97" s="74">
        <v>280</v>
      </c>
    </row>
    <row r="98" spans="1:1" ht="15.75">
      <c r="A98" s="74">
        <v>320</v>
      </c>
    </row>
    <row r="99" spans="1:1" ht="15.75">
      <c r="A99" s="74">
        <v>350</v>
      </c>
    </row>
    <row r="100" spans="1:1" ht="15.75">
      <c r="A100" s="74">
        <v>290</v>
      </c>
    </row>
  </sheetData>
  <mergeCells count="5">
    <mergeCell ref="B1:N1"/>
    <mergeCell ref="B2:N2"/>
    <mergeCell ref="B3:N3"/>
    <mergeCell ref="B4:N4"/>
    <mergeCell ref="B5:G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O1" sqref="O1"/>
    </sheetView>
  </sheetViews>
  <sheetFormatPr defaultRowHeight="15"/>
  <cols>
    <col min="9" max="9" width="23.28515625" bestFit="1" customWidth="1"/>
  </cols>
  <sheetData>
    <row r="1" spans="1:14" ht="15.75">
      <c r="A1" s="74">
        <v>12</v>
      </c>
      <c r="B1" s="206" t="s">
        <v>16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8"/>
    </row>
    <row r="2" spans="1:14" ht="15.75">
      <c r="A2" s="74">
        <v>18</v>
      </c>
      <c r="B2" s="209" t="s">
        <v>149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1"/>
    </row>
    <row r="3" spans="1:14" ht="15.75">
      <c r="A3" s="74">
        <v>15</v>
      </c>
      <c r="B3" s="209" t="s">
        <v>150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1"/>
    </row>
    <row r="4" spans="1:14" ht="16.5" thickBot="1">
      <c r="A4" s="74">
        <v>22</v>
      </c>
      <c r="B4" s="212" t="s">
        <v>151</v>
      </c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4"/>
    </row>
    <row r="5" spans="1:14" ht="16.5" thickBot="1">
      <c r="A5" s="74">
        <v>20</v>
      </c>
      <c r="B5" s="357" t="s">
        <v>152</v>
      </c>
      <c r="C5" s="358"/>
      <c r="D5" s="358"/>
      <c r="E5" s="358"/>
      <c r="F5" s="358"/>
      <c r="G5" s="359"/>
    </row>
    <row r="6" spans="1:14" ht="15.75">
      <c r="A6" s="74">
        <v>14</v>
      </c>
      <c r="B6" s="360"/>
      <c r="C6" s="361"/>
      <c r="D6" s="361"/>
      <c r="E6" s="361"/>
      <c r="F6" s="361"/>
      <c r="G6" s="362"/>
      <c r="I6" s="82" t="s">
        <v>126</v>
      </c>
      <c r="J6" s="83"/>
    </row>
    <row r="7" spans="1:14" ht="15.75">
      <c r="A7" s="74">
        <v>16</v>
      </c>
      <c r="B7" s="360"/>
      <c r="C7" s="361"/>
      <c r="D7" s="361"/>
      <c r="E7" s="361"/>
      <c r="F7" s="361"/>
      <c r="G7" s="362"/>
      <c r="I7" s="84"/>
      <c r="J7" s="85"/>
    </row>
    <row r="8" spans="1:14" ht="15.75">
      <c r="A8" s="74">
        <v>21</v>
      </c>
      <c r="B8" s="360"/>
      <c r="C8" s="361"/>
      <c r="D8" s="361"/>
      <c r="E8" s="361"/>
      <c r="F8" s="361"/>
      <c r="G8" s="362"/>
      <c r="I8" s="84" t="s">
        <v>2</v>
      </c>
      <c r="J8" s="85">
        <v>18.09</v>
      </c>
    </row>
    <row r="9" spans="1:14" ht="15.75">
      <c r="A9" s="74">
        <v>19</v>
      </c>
      <c r="B9" s="360"/>
      <c r="C9" s="361"/>
      <c r="D9" s="361"/>
      <c r="E9" s="361"/>
      <c r="F9" s="361"/>
      <c r="G9" s="362"/>
      <c r="I9" s="84" t="s">
        <v>127</v>
      </c>
      <c r="J9" s="85">
        <v>0.29166709956677805</v>
      </c>
    </row>
    <row r="10" spans="1:14" ht="15.75">
      <c r="A10" s="74">
        <v>17</v>
      </c>
      <c r="B10" s="360"/>
      <c r="C10" s="361"/>
      <c r="D10" s="361"/>
      <c r="E10" s="361"/>
      <c r="F10" s="361"/>
      <c r="G10" s="362"/>
      <c r="I10" s="84" t="s">
        <v>3</v>
      </c>
      <c r="J10" s="85">
        <v>18</v>
      </c>
    </row>
    <row r="11" spans="1:14" ht="15.75">
      <c r="A11" s="74">
        <v>22</v>
      </c>
      <c r="B11" s="360"/>
      <c r="C11" s="361"/>
      <c r="D11" s="361"/>
      <c r="E11" s="361"/>
      <c r="F11" s="361"/>
      <c r="G11" s="362"/>
      <c r="I11" s="84" t="s">
        <v>4</v>
      </c>
      <c r="J11" s="85">
        <v>22</v>
      </c>
    </row>
    <row r="12" spans="1:14" ht="15.75">
      <c r="A12" s="74">
        <v>19</v>
      </c>
      <c r="B12" s="360"/>
      <c r="C12" s="361"/>
      <c r="D12" s="361"/>
      <c r="E12" s="361"/>
      <c r="F12" s="361"/>
      <c r="G12" s="362"/>
      <c r="I12" s="84" t="s">
        <v>5</v>
      </c>
      <c r="J12" s="85">
        <v>2.9166709956677805</v>
      </c>
    </row>
    <row r="13" spans="1:14" ht="15.75">
      <c r="A13" s="74">
        <v>13</v>
      </c>
      <c r="B13" s="360"/>
      <c r="C13" s="361"/>
      <c r="D13" s="361"/>
      <c r="E13" s="361"/>
      <c r="F13" s="361"/>
      <c r="G13" s="362"/>
      <c r="I13" s="84" t="s">
        <v>128</v>
      </c>
      <c r="J13" s="85">
        <v>8.5069696969696835</v>
      </c>
    </row>
    <row r="14" spans="1:14" ht="15.75">
      <c r="A14" s="74">
        <v>16</v>
      </c>
      <c r="B14" s="360"/>
      <c r="C14" s="361"/>
      <c r="D14" s="361"/>
      <c r="E14" s="361"/>
      <c r="F14" s="361"/>
      <c r="G14" s="362"/>
      <c r="I14" s="84" t="s">
        <v>129</v>
      </c>
      <c r="J14" s="85">
        <v>-0.88101144669010489</v>
      </c>
    </row>
    <row r="15" spans="1:14" ht="16.5" thickBot="1">
      <c r="A15" s="74">
        <v>21</v>
      </c>
      <c r="B15" s="363"/>
      <c r="C15" s="364"/>
      <c r="D15" s="364"/>
      <c r="E15" s="364"/>
      <c r="F15" s="364"/>
      <c r="G15" s="365"/>
      <c r="I15" s="84" t="s">
        <v>130</v>
      </c>
      <c r="J15" s="85">
        <v>-0.3350128722188207</v>
      </c>
    </row>
    <row r="16" spans="1:14" ht="15.75">
      <c r="A16" s="74">
        <v>22</v>
      </c>
      <c r="I16" s="84" t="s">
        <v>6</v>
      </c>
      <c r="J16" s="85">
        <v>10</v>
      </c>
    </row>
    <row r="17" spans="1:10" ht="15.75">
      <c r="A17" s="74">
        <v>17</v>
      </c>
      <c r="I17" s="84" t="s">
        <v>131</v>
      </c>
      <c r="J17" s="85">
        <v>12</v>
      </c>
    </row>
    <row r="18" spans="1:10" ht="15.75">
      <c r="A18" s="74">
        <v>19</v>
      </c>
      <c r="I18" s="84" t="s">
        <v>132</v>
      </c>
      <c r="J18" s="85">
        <v>22</v>
      </c>
    </row>
    <row r="19" spans="1:10" ht="15.75">
      <c r="A19" s="74">
        <v>22</v>
      </c>
      <c r="I19" s="84" t="s">
        <v>133</v>
      </c>
      <c r="J19" s="85">
        <v>1809</v>
      </c>
    </row>
    <row r="20" spans="1:10" ht="15.75">
      <c r="A20" s="74">
        <v>18</v>
      </c>
      <c r="I20" s="84" t="s">
        <v>134</v>
      </c>
      <c r="J20" s="85">
        <v>100</v>
      </c>
    </row>
    <row r="21" spans="1:10" ht="15.75">
      <c r="A21" s="74">
        <v>14</v>
      </c>
      <c r="I21" s="84" t="s">
        <v>135</v>
      </c>
      <c r="J21" s="85">
        <v>22</v>
      </c>
    </row>
    <row r="22" spans="1:10" ht="15.75">
      <c r="A22" s="74">
        <v>20</v>
      </c>
      <c r="I22" s="84" t="s">
        <v>136</v>
      </c>
      <c r="J22" s="85">
        <v>12</v>
      </c>
    </row>
    <row r="23" spans="1:10" ht="16.5" thickBot="1">
      <c r="A23" s="74">
        <v>19</v>
      </c>
      <c r="I23" s="86" t="s">
        <v>137</v>
      </c>
      <c r="J23" s="87">
        <v>0.57873080318044423</v>
      </c>
    </row>
    <row r="24" spans="1:10" ht="15.75">
      <c r="A24" s="74">
        <v>17</v>
      </c>
    </row>
    <row r="25" spans="1:10" ht="15.75">
      <c r="A25" s="74">
        <v>22</v>
      </c>
    </row>
    <row r="26" spans="1:10" ht="15.75">
      <c r="A26" s="74">
        <v>18</v>
      </c>
    </row>
    <row r="27" spans="1:10" ht="15.75">
      <c r="A27" s="74">
        <v>15</v>
      </c>
    </row>
    <row r="28" spans="1:10" ht="15.75">
      <c r="A28" s="74">
        <v>21</v>
      </c>
    </row>
    <row r="29" spans="1:10" ht="15.75">
      <c r="A29" s="74">
        <v>20</v>
      </c>
    </row>
    <row r="30" spans="1:10" ht="15.75">
      <c r="A30" s="74">
        <v>16</v>
      </c>
    </row>
    <row r="31" spans="1:10" ht="15.75">
      <c r="A31" s="74">
        <v>12</v>
      </c>
    </row>
    <row r="32" spans="1:10" ht="15.75">
      <c r="A32" s="74">
        <v>18</v>
      </c>
    </row>
    <row r="33" spans="1:1" ht="15.75">
      <c r="A33" s="74">
        <v>15</v>
      </c>
    </row>
    <row r="34" spans="1:1" ht="15.75">
      <c r="A34" s="74">
        <v>22</v>
      </c>
    </row>
    <row r="35" spans="1:1" ht="15.75">
      <c r="A35" s="74">
        <v>20</v>
      </c>
    </row>
    <row r="36" spans="1:1" ht="15.75">
      <c r="A36" s="74">
        <v>14</v>
      </c>
    </row>
    <row r="37" spans="1:1" ht="15.75">
      <c r="A37" s="74">
        <v>16</v>
      </c>
    </row>
    <row r="38" spans="1:1" ht="15.75">
      <c r="A38" s="74">
        <v>21</v>
      </c>
    </row>
    <row r="39" spans="1:1" ht="15.75">
      <c r="A39" s="74">
        <v>19</v>
      </c>
    </row>
    <row r="40" spans="1:1" ht="15.75">
      <c r="A40" s="74">
        <v>17</v>
      </c>
    </row>
    <row r="41" spans="1:1" ht="15.75">
      <c r="A41" s="74">
        <v>22</v>
      </c>
    </row>
    <row r="42" spans="1:1" ht="15.75">
      <c r="A42" s="74">
        <v>19</v>
      </c>
    </row>
    <row r="43" spans="1:1" ht="15.75">
      <c r="A43" s="74">
        <v>13</v>
      </c>
    </row>
    <row r="44" spans="1:1" ht="15.75">
      <c r="A44" s="74">
        <v>16</v>
      </c>
    </row>
    <row r="45" spans="1:1" ht="15.75">
      <c r="A45" s="74">
        <v>21</v>
      </c>
    </row>
    <row r="46" spans="1:1" ht="15.75">
      <c r="A46" s="74">
        <v>22</v>
      </c>
    </row>
    <row r="47" spans="1:1" ht="15.75">
      <c r="A47" s="74">
        <v>17</v>
      </c>
    </row>
    <row r="48" spans="1:1" ht="15.75">
      <c r="A48" s="74">
        <v>19</v>
      </c>
    </row>
    <row r="49" spans="1:1" ht="15.75">
      <c r="A49" s="74">
        <v>22</v>
      </c>
    </row>
    <row r="50" spans="1:1" ht="15.75">
      <c r="A50" s="74">
        <v>18</v>
      </c>
    </row>
    <row r="51" spans="1:1" ht="15.75">
      <c r="A51" s="74">
        <v>14</v>
      </c>
    </row>
    <row r="52" spans="1:1" ht="15.75">
      <c r="A52" s="74">
        <v>20</v>
      </c>
    </row>
    <row r="53" spans="1:1" ht="15.75">
      <c r="A53" s="74">
        <v>19</v>
      </c>
    </row>
    <row r="54" spans="1:1" ht="15.75">
      <c r="A54" s="74">
        <v>17</v>
      </c>
    </row>
    <row r="55" spans="1:1" ht="15.75">
      <c r="A55" s="74">
        <v>22</v>
      </c>
    </row>
    <row r="56" spans="1:1" ht="15.75">
      <c r="A56" s="74">
        <v>18</v>
      </c>
    </row>
    <row r="57" spans="1:1" ht="15.75">
      <c r="A57" s="74">
        <v>15</v>
      </c>
    </row>
    <row r="58" spans="1:1" ht="15.75">
      <c r="A58" s="74">
        <v>21</v>
      </c>
    </row>
    <row r="59" spans="1:1" ht="15.75">
      <c r="A59" s="74">
        <v>20</v>
      </c>
    </row>
    <row r="60" spans="1:1" ht="15.75">
      <c r="A60" s="74">
        <v>16</v>
      </c>
    </row>
    <row r="61" spans="1:1" ht="15.75">
      <c r="A61" s="74">
        <v>12</v>
      </c>
    </row>
    <row r="62" spans="1:1" ht="15.75">
      <c r="A62" s="74">
        <v>18</v>
      </c>
    </row>
    <row r="63" spans="1:1" ht="15.75">
      <c r="A63" s="74">
        <v>15</v>
      </c>
    </row>
    <row r="64" spans="1:1" ht="15.75">
      <c r="A64" s="74">
        <v>22</v>
      </c>
    </row>
    <row r="65" spans="1:1" ht="15.75">
      <c r="A65" s="74">
        <v>20</v>
      </c>
    </row>
    <row r="66" spans="1:1" ht="15.75">
      <c r="A66" s="74">
        <v>14</v>
      </c>
    </row>
    <row r="67" spans="1:1" ht="15.75">
      <c r="A67" s="74">
        <v>16</v>
      </c>
    </row>
    <row r="68" spans="1:1" ht="15.75">
      <c r="A68" s="74">
        <v>21</v>
      </c>
    </row>
    <row r="69" spans="1:1" ht="15.75">
      <c r="A69" s="74">
        <v>19</v>
      </c>
    </row>
    <row r="70" spans="1:1" ht="15.75">
      <c r="A70" s="74">
        <v>17</v>
      </c>
    </row>
    <row r="71" spans="1:1" ht="15.75">
      <c r="A71" s="74">
        <v>22</v>
      </c>
    </row>
    <row r="72" spans="1:1" ht="15.75">
      <c r="A72" s="74">
        <v>19</v>
      </c>
    </row>
    <row r="73" spans="1:1" ht="15.75">
      <c r="A73" s="74">
        <v>13</v>
      </c>
    </row>
    <row r="74" spans="1:1" ht="15.75">
      <c r="A74" s="74">
        <v>16</v>
      </c>
    </row>
    <row r="75" spans="1:1" ht="15.75">
      <c r="A75" s="74">
        <v>21</v>
      </c>
    </row>
    <row r="76" spans="1:1" ht="15.75">
      <c r="A76" s="74">
        <v>22</v>
      </c>
    </row>
    <row r="77" spans="1:1" ht="15.75">
      <c r="A77" s="74">
        <v>17</v>
      </c>
    </row>
    <row r="78" spans="1:1" ht="15.75">
      <c r="A78" s="74">
        <v>19</v>
      </c>
    </row>
    <row r="79" spans="1:1" ht="15.75">
      <c r="A79" s="74">
        <v>22</v>
      </c>
    </row>
    <row r="80" spans="1:1" ht="15.75">
      <c r="A80" s="74">
        <v>18</v>
      </c>
    </row>
    <row r="81" spans="1:1" ht="15.75">
      <c r="A81" s="74">
        <v>14</v>
      </c>
    </row>
    <row r="82" spans="1:1" ht="15.75">
      <c r="A82" s="74">
        <v>20</v>
      </c>
    </row>
    <row r="83" spans="1:1" ht="15.75">
      <c r="A83" s="74">
        <v>19</v>
      </c>
    </row>
    <row r="84" spans="1:1" ht="15.75">
      <c r="A84" s="74">
        <v>17</v>
      </c>
    </row>
    <row r="85" spans="1:1" ht="15.75">
      <c r="A85" s="74">
        <v>22</v>
      </c>
    </row>
    <row r="86" spans="1:1" ht="15.75">
      <c r="A86" s="74">
        <v>18</v>
      </c>
    </row>
    <row r="87" spans="1:1" ht="15.75">
      <c r="A87" s="74">
        <v>15</v>
      </c>
    </row>
    <row r="88" spans="1:1" ht="15.75">
      <c r="A88" s="74">
        <v>21</v>
      </c>
    </row>
    <row r="89" spans="1:1" ht="15.75">
      <c r="A89" s="74">
        <v>20</v>
      </c>
    </row>
    <row r="90" spans="1:1" ht="15.75">
      <c r="A90" s="74">
        <v>16</v>
      </c>
    </row>
    <row r="91" spans="1:1" ht="15.75">
      <c r="A91" s="74">
        <v>12</v>
      </c>
    </row>
    <row r="92" spans="1:1" ht="15.75">
      <c r="A92" s="74">
        <v>18</v>
      </c>
    </row>
    <row r="93" spans="1:1" ht="15.75">
      <c r="A93" s="74">
        <v>15</v>
      </c>
    </row>
    <row r="94" spans="1:1" ht="15.75">
      <c r="A94" s="74">
        <v>22</v>
      </c>
    </row>
    <row r="95" spans="1:1" ht="15.75">
      <c r="A95" s="74">
        <v>20</v>
      </c>
    </row>
    <row r="96" spans="1:1" ht="15.75">
      <c r="A96" s="74">
        <v>14</v>
      </c>
    </row>
    <row r="97" spans="1:1" ht="15.75">
      <c r="A97" s="74">
        <v>16</v>
      </c>
    </row>
    <row r="98" spans="1:1" ht="15.75">
      <c r="A98" s="74">
        <v>21</v>
      </c>
    </row>
    <row r="99" spans="1:1" ht="15.75">
      <c r="A99" s="74">
        <v>19</v>
      </c>
    </row>
    <row r="100" spans="1:1" ht="15.75">
      <c r="A100" s="74">
        <v>17</v>
      </c>
    </row>
  </sheetData>
  <mergeCells count="5">
    <mergeCell ref="B1:N1"/>
    <mergeCell ref="B2:N2"/>
    <mergeCell ref="B3:N3"/>
    <mergeCell ref="B4:N4"/>
    <mergeCell ref="B5:G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E3" sqref="E3"/>
    </sheetView>
  </sheetViews>
  <sheetFormatPr defaultRowHeight="15"/>
  <cols>
    <col min="1" max="1" width="10.7109375" bestFit="1" customWidth="1"/>
    <col min="4" max="4" width="15.140625" bestFit="1" customWidth="1"/>
    <col min="5" max="5" width="10.42578125" customWidth="1"/>
  </cols>
  <sheetData>
    <row r="1" spans="1:5" ht="21">
      <c r="A1" s="131" t="s">
        <v>157</v>
      </c>
    </row>
    <row r="2" spans="1:5" ht="21.75" thickBot="1">
      <c r="A2" s="131">
        <v>40</v>
      </c>
    </row>
    <row r="3" spans="1:5" ht="21.75" thickBot="1">
      <c r="A3" s="131">
        <v>45</v>
      </c>
      <c r="D3" s="134" t="s">
        <v>158</v>
      </c>
      <c r="E3" s="130"/>
    </row>
    <row r="4" spans="1:5" ht="21.75" thickBot="1">
      <c r="A4" s="131">
        <v>50</v>
      </c>
      <c r="D4" s="135" t="s">
        <v>159</v>
      </c>
      <c r="E4" s="136">
        <f>MEDIAN(A2:A50)</f>
        <v>125</v>
      </c>
    </row>
    <row r="5" spans="1:5" ht="21.75" thickBot="1">
      <c r="A5" s="131">
        <v>55</v>
      </c>
      <c r="D5" s="137" t="s">
        <v>160</v>
      </c>
      <c r="E5" s="136">
        <f>MEDIAN(A2:A100)</f>
        <v>255</v>
      </c>
    </row>
    <row r="6" spans="1:5" ht="21.75" thickBot="1">
      <c r="A6" s="131">
        <v>60</v>
      </c>
      <c r="D6" s="138" t="s">
        <v>161</v>
      </c>
      <c r="E6" s="136">
        <f>MEDIAN(A52:A100)</f>
        <v>380</v>
      </c>
    </row>
    <row r="7" spans="1:5" ht="21.75" thickBot="1">
      <c r="A7" s="131">
        <v>62</v>
      </c>
    </row>
    <row r="8" spans="1:5" ht="21.75" thickBot="1">
      <c r="A8" s="131">
        <v>65</v>
      </c>
      <c r="D8" s="145" t="s">
        <v>162</v>
      </c>
      <c r="E8" s="143"/>
    </row>
    <row r="9" spans="1:5" ht="21">
      <c r="A9" s="131">
        <v>68</v>
      </c>
      <c r="D9" s="144" t="s">
        <v>163</v>
      </c>
      <c r="E9" s="140">
        <f>_xlfn.PERCENTILE.INC(A2:A100,10%)</f>
        <v>74.400000000000006</v>
      </c>
    </row>
    <row r="10" spans="1:5" ht="21">
      <c r="A10" s="131">
        <v>70</v>
      </c>
      <c r="D10" s="139" t="s">
        <v>164</v>
      </c>
      <c r="E10" s="140">
        <f>_xlfn.PERCENTILE.INC(A2:A100,25%)</f>
        <v>127.5</v>
      </c>
    </row>
    <row r="11" spans="1:5" ht="21">
      <c r="A11" s="131">
        <v>72</v>
      </c>
      <c r="D11" s="139" t="s">
        <v>165</v>
      </c>
      <c r="E11" s="140">
        <f>_xlfn.PERCENTILE.INC(A2:A100,75%)</f>
        <v>377.5</v>
      </c>
    </row>
    <row r="12" spans="1:5" ht="21.75" thickBot="1">
      <c r="A12" s="131">
        <v>75</v>
      </c>
      <c r="D12" s="141" t="s">
        <v>166</v>
      </c>
      <c r="E12" s="142">
        <f>_xlfn.PERCENTILE.INC(A2:A100,90%)</f>
        <v>451</v>
      </c>
    </row>
    <row r="13" spans="1:5" ht="21">
      <c r="A13" s="131">
        <v>78</v>
      </c>
    </row>
    <row r="14" spans="1:5" ht="21">
      <c r="A14" s="131">
        <v>80</v>
      </c>
    </row>
    <row r="15" spans="1:5" ht="21">
      <c r="A15" s="131">
        <v>82</v>
      </c>
    </row>
    <row r="16" spans="1:5" ht="21">
      <c r="A16" s="131">
        <v>85</v>
      </c>
    </row>
    <row r="17" spans="1:1" ht="21">
      <c r="A17" s="131">
        <v>88</v>
      </c>
    </row>
    <row r="18" spans="1:1" ht="21">
      <c r="A18" s="131">
        <v>90</v>
      </c>
    </row>
    <row r="19" spans="1:1" ht="21">
      <c r="A19" s="131">
        <v>92</v>
      </c>
    </row>
    <row r="20" spans="1:1" ht="21">
      <c r="A20" s="131">
        <v>95</v>
      </c>
    </row>
    <row r="21" spans="1:1" ht="21">
      <c r="A21" s="131">
        <v>100</v>
      </c>
    </row>
    <row r="22" spans="1:1" ht="21">
      <c r="A22" s="131">
        <v>105</v>
      </c>
    </row>
    <row r="23" spans="1:1" ht="21">
      <c r="A23" s="131">
        <v>110</v>
      </c>
    </row>
    <row r="24" spans="1:1" ht="21">
      <c r="A24" s="131">
        <v>115</v>
      </c>
    </row>
    <row r="25" spans="1:1" ht="21">
      <c r="A25" s="131">
        <v>120</v>
      </c>
    </row>
    <row r="26" spans="1:1" ht="21">
      <c r="A26" s="131">
        <v>125</v>
      </c>
    </row>
    <row r="27" spans="1:1" ht="21">
      <c r="A27" s="131">
        <v>130</v>
      </c>
    </row>
    <row r="28" spans="1:1" ht="21">
      <c r="A28" s="131">
        <v>135</v>
      </c>
    </row>
    <row r="29" spans="1:1" ht="21">
      <c r="A29" s="131">
        <v>140</v>
      </c>
    </row>
    <row r="30" spans="1:1" ht="21">
      <c r="A30" s="131">
        <v>145</v>
      </c>
    </row>
    <row r="31" spans="1:1" ht="21">
      <c r="A31" s="131">
        <v>150</v>
      </c>
    </row>
    <row r="32" spans="1:1" ht="21">
      <c r="A32" s="131">
        <v>155</v>
      </c>
    </row>
    <row r="33" spans="1:1" ht="21">
      <c r="A33" s="131">
        <v>160</v>
      </c>
    </row>
    <row r="34" spans="1:1" ht="21">
      <c r="A34" s="131">
        <v>170</v>
      </c>
    </row>
    <row r="35" spans="1:1" ht="21">
      <c r="A35" s="131">
        <v>175</v>
      </c>
    </row>
    <row r="36" spans="1:1" ht="21">
      <c r="A36" s="131">
        <v>180</v>
      </c>
    </row>
    <row r="37" spans="1:1" ht="21">
      <c r="A37" s="131">
        <v>185</v>
      </c>
    </row>
    <row r="38" spans="1:1" ht="21">
      <c r="A38" s="131">
        <v>190</v>
      </c>
    </row>
    <row r="39" spans="1:1" ht="21">
      <c r="A39" s="131">
        <v>195</v>
      </c>
    </row>
    <row r="40" spans="1:1" ht="21">
      <c r="A40" s="131">
        <v>200</v>
      </c>
    </row>
    <row r="41" spans="1:1" ht="21">
      <c r="A41" s="131">
        <v>205</v>
      </c>
    </row>
    <row r="42" spans="1:1" ht="21">
      <c r="A42" s="131">
        <v>210</v>
      </c>
    </row>
    <row r="43" spans="1:1" ht="21">
      <c r="A43" s="131">
        <v>215</v>
      </c>
    </row>
    <row r="44" spans="1:1" ht="21">
      <c r="A44" s="131">
        <v>220</v>
      </c>
    </row>
    <row r="45" spans="1:1" ht="21">
      <c r="A45" s="131">
        <v>225</v>
      </c>
    </row>
    <row r="46" spans="1:1" ht="21">
      <c r="A46" s="131">
        <v>230</v>
      </c>
    </row>
    <row r="47" spans="1:1" ht="21">
      <c r="A47" s="131">
        <v>235</v>
      </c>
    </row>
    <row r="48" spans="1:1" ht="21">
      <c r="A48" s="131">
        <v>240</v>
      </c>
    </row>
    <row r="49" spans="1:1" ht="21">
      <c r="A49" s="131">
        <v>245</v>
      </c>
    </row>
    <row r="50" spans="1:1" ht="21">
      <c r="A50" s="131">
        <v>250</v>
      </c>
    </row>
    <row r="51" spans="1:1" ht="21">
      <c r="A51" s="131">
        <v>255</v>
      </c>
    </row>
    <row r="52" spans="1:1" ht="21">
      <c r="A52" s="131">
        <v>260</v>
      </c>
    </row>
    <row r="53" spans="1:1" ht="21">
      <c r="A53" s="131">
        <v>265</v>
      </c>
    </row>
    <row r="54" spans="1:1" ht="21">
      <c r="A54" s="131">
        <v>270</v>
      </c>
    </row>
    <row r="55" spans="1:1" ht="21">
      <c r="A55" s="131">
        <v>275</v>
      </c>
    </row>
    <row r="56" spans="1:1" ht="21">
      <c r="A56" s="131">
        <v>280</v>
      </c>
    </row>
    <row r="57" spans="1:1" ht="21">
      <c r="A57" s="131">
        <v>285</v>
      </c>
    </row>
    <row r="58" spans="1:1" ht="21">
      <c r="A58" s="131">
        <v>290</v>
      </c>
    </row>
    <row r="59" spans="1:1" ht="21">
      <c r="A59" s="131">
        <v>295</v>
      </c>
    </row>
    <row r="60" spans="1:1" ht="21">
      <c r="A60" s="131">
        <v>300</v>
      </c>
    </row>
    <row r="61" spans="1:1" ht="21">
      <c r="A61" s="131">
        <v>305</v>
      </c>
    </row>
    <row r="62" spans="1:1" ht="21">
      <c r="A62" s="131">
        <v>310</v>
      </c>
    </row>
    <row r="63" spans="1:1" ht="21">
      <c r="A63" s="131">
        <v>315</v>
      </c>
    </row>
    <row r="64" spans="1:1" ht="21">
      <c r="A64" s="131">
        <v>320</v>
      </c>
    </row>
    <row r="65" spans="1:1" ht="21">
      <c r="A65" s="131">
        <v>325</v>
      </c>
    </row>
    <row r="66" spans="1:1" ht="21">
      <c r="A66" s="131">
        <v>330</v>
      </c>
    </row>
    <row r="67" spans="1:1" ht="21">
      <c r="A67" s="131">
        <v>335</v>
      </c>
    </row>
    <row r="68" spans="1:1" ht="21">
      <c r="A68" s="131">
        <v>340</v>
      </c>
    </row>
    <row r="69" spans="1:1" ht="21">
      <c r="A69" s="131">
        <v>345</v>
      </c>
    </row>
    <row r="70" spans="1:1" ht="21">
      <c r="A70" s="131">
        <v>350</v>
      </c>
    </row>
    <row r="71" spans="1:1" ht="21">
      <c r="A71" s="131">
        <v>355</v>
      </c>
    </row>
    <row r="72" spans="1:1" ht="21">
      <c r="A72" s="131">
        <v>360</v>
      </c>
    </row>
    <row r="73" spans="1:1" ht="21">
      <c r="A73" s="131">
        <v>365</v>
      </c>
    </row>
    <row r="74" spans="1:1" ht="21">
      <c r="A74" s="131">
        <v>370</v>
      </c>
    </row>
    <row r="75" spans="1:1" ht="21">
      <c r="A75" s="131">
        <v>375</v>
      </c>
    </row>
    <row r="76" spans="1:1" ht="21">
      <c r="A76" s="131">
        <v>380</v>
      </c>
    </row>
    <row r="77" spans="1:1" ht="21">
      <c r="A77" s="131">
        <v>385</v>
      </c>
    </row>
    <row r="78" spans="1:1" ht="21">
      <c r="A78" s="131">
        <v>390</v>
      </c>
    </row>
    <row r="79" spans="1:1" ht="21">
      <c r="A79" s="131">
        <v>395</v>
      </c>
    </row>
    <row r="80" spans="1:1" ht="21">
      <c r="A80" s="131">
        <v>400</v>
      </c>
    </row>
    <row r="81" spans="1:1" ht="21">
      <c r="A81" s="131">
        <v>405</v>
      </c>
    </row>
    <row r="82" spans="1:1" ht="21">
      <c r="A82" s="131">
        <v>410</v>
      </c>
    </row>
    <row r="83" spans="1:1" ht="21">
      <c r="A83" s="131">
        <v>415</v>
      </c>
    </row>
    <row r="84" spans="1:1" ht="21">
      <c r="A84" s="131">
        <v>420</v>
      </c>
    </row>
    <row r="85" spans="1:1" ht="21">
      <c r="A85" s="131">
        <v>425</v>
      </c>
    </row>
    <row r="86" spans="1:1" ht="21">
      <c r="A86" s="131">
        <v>430</v>
      </c>
    </row>
    <row r="87" spans="1:1" ht="21">
      <c r="A87" s="131">
        <v>435</v>
      </c>
    </row>
    <row r="88" spans="1:1" ht="21">
      <c r="A88" s="131">
        <v>440</v>
      </c>
    </row>
    <row r="89" spans="1:1" ht="21">
      <c r="A89" s="131">
        <v>445</v>
      </c>
    </row>
    <row r="90" spans="1:1" ht="21">
      <c r="A90" s="131">
        <v>450</v>
      </c>
    </row>
    <row r="91" spans="1:1" ht="21">
      <c r="A91" s="131">
        <v>455</v>
      </c>
    </row>
    <row r="92" spans="1:1" ht="21">
      <c r="A92" s="131">
        <v>460</v>
      </c>
    </row>
    <row r="93" spans="1:1" ht="21">
      <c r="A93" s="131">
        <v>465</v>
      </c>
    </row>
    <row r="94" spans="1:1" ht="21">
      <c r="A94" s="131">
        <v>470</v>
      </c>
    </row>
    <row r="95" spans="1:1" ht="21">
      <c r="A95" s="131">
        <v>475</v>
      </c>
    </row>
    <row r="96" spans="1:1" ht="21">
      <c r="A96" s="131">
        <v>480</v>
      </c>
    </row>
    <row r="97" spans="1:1" ht="21">
      <c r="A97" s="131">
        <v>485</v>
      </c>
    </row>
    <row r="98" spans="1:1" ht="21">
      <c r="A98" s="131">
        <v>490</v>
      </c>
    </row>
    <row r="99" spans="1:1" ht="21">
      <c r="A99" s="131">
        <v>495</v>
      </c>
    </row>
    <row r="100" spans="1:1" ht="21">
      <c r="A100" s="131">
        <v>500</v>
      </c>
    </row>
  </sheetData>
  <pageMargins left="0.7" right="0.7" top="0.75" bottom="0.75" header="0.3" footer="0.3"/>
  <pageSetup orientation="portrait" horizontalDpi="4294967293" verticalDpi="0" r:id="rId1"/>
  <ignoredErrors>
    <ignoredError sqref="E4 E6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E4" sqref="E4"/>
    </sheetView>
  </sheetViews>
  <sheetFormatPr defaultRowHeight="15"/>
  <cols>
    <col min="1" max="1" width="10.7109375" bestFit="1" customWidth="1"/>
    <col min="4" max="4" width="14.28515625" bestFit="1" customWidth="1"/>
    <col min="5" max="5" width="7.85546875" bestFit="1" customWidth="1"/>
  </cols>
  <sheetData>
    <row r="1" spans="1:5" ht="15.75" thickBot="1"/>
    <row r="2" spans="1:5" ht="19.5" thickBot="1">
      <c r="A2" s="133" t="s">
        <v>167</v>
      </c>
    </row>
    <row r="3" spans="1:5" ht="15.75" thickBot="1">
      <c r="A3" s="130">
        <v>55</v>
      </c>
    </row>
    <row r="4" spans="1:5" ht="19.5" thickBot="1">
      <c r="A4" s="130">
        <v>60</v>
      </c>
      <c r="D4" s="133" t="s">
        <v>158</v>
      </c>
      <c r="E4" s="129"/>
    </row>
    <row r="5" spans="1:5" ht="18.75">
      <c r="A5" s="130">
        <v>62</v>
      </c>
      <c r="D5" s="128" t="s">
        <v>159</v>
      </c>
      <c r="E5" s="132">
        <f>MEDIAN(A3:A51)</f>
        <v>140</v>
      </c>
    </row>
    <row r="6" spans="1:5" ht="18.75">
      <c r="A6" s="130">
        <v>65</v>
      </c>
      <c r="D6" s="128" t="s">
        <v>160</v>
      </c>
      <c r="E6" s="132">
        <f>MEDIAN(A3:A102)</f>
        <v>267.5</v>
      </c>
    </row>
    <row r="7" spans="1:5" ht="18.75">
      <c r="A7" s="130">
        <v>68</v>
      </c>
      <c r="D7" s="128" t="s">
        <v>161</v>
      </c>
      <c r="E7" s="132">
        <f>MEDIAN(A53:A102)</f>
        <v>392.5</v>
      </c>
    </row>
    <row r="8" spans="1:5" ht="15.75" thickBot="1">
      <c r="A8" s="130">
        <v>70</v>
      </c>
      <c r="D8" s="129"/>
      <c r="E8" s="129"/>
    </row>
    <row r="9" spans="1:5" ht="19.5" thickBot="1">
      <c r="A9" s="130">
        <v>72</v>
      </c>
      <c r="D9" s="146" t="s">
        <v>162</v>
      </c>
      <c r="E9" s="129"/>
    </row>
    <row r="10" spans="1:5" ht="18.75">
      <c r="A10" s="130">
        <v>75</v>
      </c>
      <c r="D10" s="128" t="s">
        <v>168</v>
      </c>
      <c r="E10" s="132">
        <f>_xlfn.PERCENTILE.INC(A3:A102,15%)</f>
        <v>94.55</v>
      </c>
    </row>
    <row r="11" spans="1:5" ht="18.75">
      <c r="A11" s="130">
        <v>78</v>
      </c>
      <c r="D11" s="128" t="s">
        <v>169</v>
      </c>
      <c r="E11" s="132">
        <f>_xlfn.PERCENTILE.INC(A3:A102,50%)</f>
        <v>267.5</v>
      </c>
    </row>
    <row r="12" spans="1:5" ht="18.75">
      <c r="A12" s="130">
        <v>80</v>
      </c>
      <c r="D12" s="128" t="s">
        <v>170</v>
      </c>
      <c r="E12" s="132">
        <f>_xlfn.PERCENTILE.INC(A3:A102,85%)</f>
        <v>440.74999999999994</v>
      </c>
    </row>
    <row r="13" spans="1:5">
      <c r="A13" s="130">
        <v>82</v>
      </c>
      <c r="D13" s="129"/>
      <c r="E13" s="129"/>
    </row>
    <row r="14" spans="1:5">
      <c r="A14" s="130">
        <v>85</v>
      </c>
    </row>
    <row r="15" spans="1:5">
      <c r="A15" s="130">
        <v>88</v>
      </c>
    </row>
    <row r="16" spans="1:5">
      <c r="A16" s="130">
        <v>90</v>
      </c>
    </row>
    <row r="17" spans="1:1">
      <c r="A17" s="130">
        <v>92</v>
      </c>
    </row>
    <row r="18" spans="1:1">
      <c r="A18" s="130">
        <v>95</v>
      </c>
    </row>
    <row r="19" spans="1:1">
      <c r="A19" s="130">
        <v>100</v>
      </c>
    </row>
    <row r="20" spans="1:1">
      <c r="A20" s="130">
        <v>105</v>
      </c>
    </row>
    <row r="21" spans="1:1">
      <c r="A21" s="130">
        <v>110</v>
      </c>
    </row>
    <row r="22" spans="1:1">
      <c r="A22" s="130">
        <v>115</v>
      </c>
    </row>
    <row r="23" spans="1:1">
      <c r="A23" s="130">
        <v>120</v>
      </c>
    </row>
    <row r="24" spans="1:1">
      <c r="A24" s="130">
        <v>125</v>
      </c>
    </row>
    <row r="25" spans="1:1">
      <c r="A25" s="130">
        <v>130</v>
      </c>
    </row>
    <row r="26" spans="1:1">
      <c r="A26" s="130">
        <v>135</v>
      </c>
    </row>
    <row r="27" spans="1:1">
      <c r="A27" s="130">
        <v>140</v>
      </c>
    </row>
    <row r="28" spans="1:1">
      <c r="A28" s="130">
        <v>145</v>
      </c>
    </row>
    <row r="29" spans="1:1">
      <c r="A29" s="130">
        <v>150</v>
      </c>
    </row>
    <row r="30" spans="1:1">
      <c r="A30" s="130">
        <v>155</v>
      </c>
    </row>
    <row r="31" spans="1:1">
      <c r="A31" s="130">
        <v>160</v>
      </c>
    </row>
    <row r="32" spans="1:1">
      <c r="A32" s="130">
        <v>165</v>
      </c>
    </row>
    <row r="33" spans="1:1">
      <c r="A33" s="130">
        <v>170</v>
      </c>
    </row>
    <row r="34" spans="1:1">
      <c r="A34" s="130">
        <v>175</v>
      </c>
    </row>
    <row r="35" spans="1:1">
      <c r="A35" s="130">
        <v>180</v>
      </c>
    </row>
    <row r="36" spans="1:1">
      <c r="A36" s="130">
        <v>185</v>
      </c>
    </row>
    <row r="37" spans="1:1">
      <c r="A37" s="130">
        <v>190</v>
      </c>
    </row>
    <row r="38" spans="1:1">
      <c r="A38" s="130">
        <v>195</v>
      </c>
    </row>
    <row r="39" spans="1:1">
      <c r="A39" s="130">
        <v>200</v>
      </c>
    </row>
    <row r="40" spans="1:1">
      <c r="A40" s="130">
        <v>205</v>
      </c>
    </row>
    <row r="41" spans="1:1">
      <c r="A41" s="130">
        <v>210</v>
      </c>
    </row>
    <row r="42" spans="1:1">
      <c r="A42" s="130">
        <v>215</v>
      </c>
    </row>
    <row r="43" spans="1:1">
      <c r="A43" s="130">
        <v>220</v>
      </c>
    </row>
    <row r="44" spans="1:1">
      <c r="A44" s="130">
        <v>225</v>
      </c>
    </row>
    <row r="45" spans="1:1">
      <c r="A45" s="130">
        <v>230</v>
      </c>
    </row>
    <row r="46" spans="1:1">
      <c r="A46" s="130">
        <v>235</v>
      </c>
    </row>
    <row r="47" spans="1:1">
      <c r="A47" s="130">
        <v>240</v>
      </c>
    </row>
    <row r="48" spans="1:1">
      <c r="A48" s="130">
        <v>245</v>
      </c>
    </row>
    <row r="49" spans="1:1">
      <c r="A49" s="130">
        <v>250</v>
      </c>
    </row>
    <row r="50" spans="1:1">
      <c r="A50" s="130">
        <v>255</v>
      </c>
    </row>
    <row r="51" spans="1:1">
      <c r="A51" s="130">
        <v>260</v>
      </c>
    </row>
    <row r="52" spans="1:1">
      <c r="A52" s="130">
        <v>265</v>
      </c>
    </row>
    <row r="53" spans="1:1">
      <c r="A53" s="130">
        <v>270</v>
      </c>
    </row>
    <row r="54" spans="1:1">
      <c r="A54" s="130">
        <v>275</v>
      </c>
    </row>
    <row r="55" spans="1:1">
      <c r="A55" s="130">
        <v>280</v>
      </c>
    </row>
    <row r="56" spans="1:1">
      <c r="A56" s="130">
        <v>285</v>
      </c>
    </row>
    <row r="57" spans="1:1">
      <c r="A57" s="130">
        <v>290</v>
      </c>
    </row>
    <row r="58" spans="1:1">
      <c r="A58" s="130">
        <v>295</v>
      </c>
    </row>
    <row r="59" spans="1:1">
      <c r="A59" s="130">
        <v>300</v>
      </c>
    </row>
    <row r="60" spans="1:1">
      <c r="A60" s="130">
        <v>305</v>
      </c>
    </row>
    <row r="61" spans="1:1">
      <c r="A61" s="130">
        <v>310</v>
      </c>
    </row>
    <row r="62" spans="1:1">
      <c r="A62" s="130">
        <v>315</v>
      </c>
    </row>
    <row r="63" spans="1:1">
      <c r="A63" s="130">
        <v>320</v>
      </c>
    </row>
    <row r="64" spans="1:1">
      <c r="A64" s="130">
        <v>325</v>
      </c>
    </row>
    <row r="65" spans="1:1">
      <c r="A65" s="130">
        <v>330</v>
      </c>
    </row>
    <row r="66" spans="1:1">
      <c r="A66" s="130">
        <v>335</v>
      </c>
    </row>
    <row r="67" spans="1:1">
      <c r="A67" s="130">
        <v>340</v>
      </c>
    </row>
    <row r="68" spans="1:1">
      <c r="A68" s="130">
        <v>345</v>
      </c>
    </row>
    <row r="69" spans="1:1">
      <c r="A69" s="130">
        <v>350</v>
      </c>
    </row>
    <row r="70" spans="1:1">
      <c r="A70" s="130">
        <v>355</v>
      </c>
    </row>
    <row r="71" spans="1:1">
      <c r="A71" s="130">
        <v>360</v>
      </c>
    </row>
    <row r="72" spans="1:1">
      <c r="A72" s="130">
        <v>365</v>
      </c>
    </row>
    <row r="73" spans="1:1">
      <c r="A73" s="130">
        <v>370</v>
      </c>
    </row>
    <row r="74" spans="1:1">
      <c r="A74" s="130">
        <v>375</v>
      </c>
    </row>
    <row r="75" spans="1:1">
      <c r="A75" s="130">
        <v>380</v>
      </c>
    </row>
    <row r="76" spans="1:1">
      <c r="A76" s="130">
        <v>385</v>
      </c>
    </row>
    <row r="77" spans="1:1">
      <c r="A77" s="130">
        <v>390</v>
      </c>
    </row>
    <row r="78" spans="1:1">
      <c r="A78" s="130">
        <v>395</v>
      </c>
    </row>
    <row r="79" spans="1:1">
      <c r="A79" s="130">
        <v>400</v>
      </c>
    </row>
    <row r="80" spans="1:1">
      <c r="A80" s="130">
        <v>405</v>
      </c>
    </row>
    <row r="81" spans="1:1">
      <c r="A81" s="130">
        <v>410</v>
      </c>
    </row>
    <row r="82" spans="1:1">
      <c r="A82" s="130">
        <v>415</v>
      </c>
    </row>
    <row r="83" spans="1:1">
      <c r="A83" s="130">
        <v>420</v>
      </c>
    </row>
    <row r="84" spans="1:1">
      <c r="A84" s="130">
        <v>425</v>
      </c>
    </row>
    <row r="85" spans="1:1">
      <c r="A85" s="130">
        <v>430</v>
      </c>
    </row>
    <row r="86" spans="1:1">
      <c r="A86" s="130">
        <v>435</v>
      </c>
    </row>
    <row r="87" spans="1:1">
      <c r="A87" s="130">
        <v>440</v>
      </c>
    </row>
    <row r="88" spans="1:1">
      <c r="A88" s="130">
        <v>445</v>
      </c>
    </row>
    <row r="89" spans="1:1">
      <c r="A89" s="130">
        <v>450</v>
      </c>
    </row>
    <row r="90" spans="1:1">
      <c r="A90" s="130">
        <v>455</v>
      </c>
    </row>
    <row r="91" spans="1:1">
      <c r="A91" s="130">
        <v>460</v>
      </c>
    </row>
    <row r="92" spans="1:1">
      <c r="A92" s="130">
        <v>465</v>
      </c>
    </row>
    <row r="93" spans="1:1">
      <c r="A93" s="130">
        <v>470</v>
      </c>
    </row>
    <row r="94" spans="1:1">
      <c r="A94" s="130">
        <v>475</v>
      </c>
    </row>
    <row r="95" spans="1:1">
      <c r="A95" s="130">
        <v>480</v>
      </c>
    </row>
    <row r="96" spans="1:1">
      <c r="A96" s="130">
        <v>485</v>
      </c>
    </row>
    <row r="97" spans="1:1">
      <c r="A97" s="130">
        <v>490</v>
      </c>
    </row>
    <row r="98" spans="1:1">
      <c r="A98" s="130">
        <v>495</v>
      </c>
    </row>
    <row r="99" spans="1:1">
      <c r="A99" s="130">
        <v>500</v>
      </c>
    </row>
    <row r="100" spans="1:1">
      <c r="A100" s="130">
        <v>505</v>
      </c>
    </row>
    <row r="101" spans="1:1">
      <c r="A101" s="130">
        <v>510</v>
      </c>
    </row>
    <row r="102" spans="1:1">
      <c r="A102" s="130">
        <v>515</v>
      </c>
    </row>
  </sheetData>
  <pageMargins left="0.7" right="0.7" top="0.75" bottom="0.75" header="0.3" footer="0.3"/>
  <ignoredErrors>
    <ignoredError sqref="E5 E7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workbookViewId="0">
      <selection activeCell="E5" sqref="E5"/>
    </sheetView>
  </sheetViews>
  <sheetFormatPr defaultRowHeight="15"/>
  <cols>
    <col min="1" max="1" width="21.7109375" bestFit="1" customWidth="1"/>
    <col min="4" max="4" width="14.28515625" bestFit="1" customWidth="1"/>
  </cols>
  <sheetData>
    <row r="1" spans="1:5" ht="15.75" thickBot="1"/>
    <row r="2" spans="1:5" ht="19.5" thickBot="1">
      <c r="A2" s="133" t="s">
        <v>171</v>
      </c>
    </row>
    <row r="3" spans="1:5" ht="15.75">
      <c r="A3" s="132">
        <v>20</v>
      </c>
    </row>
    <row r="4" spans="1:5" ht="16.5" thickBot="1">
      <c r="A4" s="132">
        <v>25</v>
      </c>
    </row>
    <row r="5" spans="1:5" ht="19.5" thickBot="1">
      <c r="A5" s="132">
        <v>30</v>
      </c>
      <c r="D5" s="133" t="s">
        <v>158</v>
      </c>
      <c r="E5" s="129"/>
    </row>
    <row r="6" spans="1:5" ht="18.75">
      <c r="A6" s="132">
        <v>35</v>
      </c>
      <c r="D6" s="128" t="s">
        <v>159</v>
      </c>
      <c r="E6" s="132">
        <f>MEDIAN(A3:A56)</f>
        <v>152.5</v>
      </c>
    </row>
    <row r="7" spans="1:5" ht="18.75">
      <c r="A7" s="132">
        <v>40</v>
      </c>
      <c r="D7" s="128" t="s">
        <v>160</v>
      </c>
      <c r="E7" s="132">
        <f>MEDIAN(A3:A112)</f>
        <v>292.5</v>
      </c>
    </row>
    <row r="8" spans="1:5" ht="18.75">
      <c r="A8" s="132">
        <v>45</v>
      </c>
      <c r="D8" s="128" t="s">
        <v>161</v>
      </c>
      <c r="E8" s="132">
        <f>MEDIAN(A59:A112)</f>
        <v>432.5</v>
      </c>
    </row>
    <row r="9" spans="1:5" ht="16.5" thickBot="1">
      <c r="A9" s="132">
        <v>50</v>
      </c>
      <c r="D9" s="129"/>
      <c r="E9" s="129"/>
    </row>
    <row r="10" spans="1:5" ht="19.5" thickBot="1">
      <c r="A10" s="132">
        <v>55</v>
      </c>
      <c r="D10" s="133" t="s">
        <v>162</v>
      </c>
      <c r="E10" s="129"/>
    </row>
    <row r="11" spans="1:5" ht="15.75">
      <c r="A11" s="132">
        <v>60</v>
      </c>
      <c r="D11" s="132" t="s">
        <v>172</v>
      </c>
      <c r="E11" s="132">
        <f>_xlfn.PERCENTILE.INC(A3:A112,20%)</f>
        <v>129</v>
      </c>
    </row>
    <row r="12" spans="1:5" ht="15.75">
      <c r="A12" s="132">
        <v>65</v>
      </c>
      <c r="D12" s="132" t="s">
        <v>173</v>
      </c>
      <c r="E12" s="132">
        <f>_xlfn.PERCENTILE.INC(A3:A113,40%)</f>
        <v>238</v>
      </c>
    </row>
    <row r="13" spans="1:5" ht="15.75">
      <c r="A13" s="132">
        <v>70</v>
      </c>
      <c r="D13" s="132" t="s">
        <v>174</v>
      </c>
      <c r="E13" s="132">
        <f>_xlfn.PERCENTILE.INC(A3:A114,80%)</f>
        <v>456</v>
      </c>
    </row>
    <row r="14" spans="1:5" ht="15.75">
      <c r="A14" s="132">
        <v>75</v>
      </c>
    </row>
    <row r="15" spans="1:5" ht="15.75">
      <c r="A15" s="132">
        <v>80</v>
      </c>
    </row>
    <row r="16" spans="1:5" ht="15.75">
      <c r="A16" s="132">
        <v>85</v>
      </c>
    </row>
    <row r="17" spans="1:1" ht="15.75">
      <c r="A17" s="132">
        <v>90</v>
      </c>
    </row>
    <row r="18" spans="1:1" ht="15.75">
      <c r="A18" s="132">
        <v>95</v>
      </c>
    </row>
    <row r="19" spans="1:1" ht="15.75">
      <c r="A19" s="132">
        <v>100</v>
      </c>
    </row>
    <row r="20" spans="1:1" ht="15.75">
      <c r="A20" s="132">
        <v>105</v>
      </c>
    </row>
    <row r="21" spans="1:1" ht="15.75">
      <c r="A21" s="132">
        <v>110</v>
      </c>
    </row>
    <row r="22" spans="1:1" ht="15.75">
      <c r="A22" s="132">
        <v>115</v>
      </c>
    </row>
    <row r="23" spans="1:1" ht="15.75">
      <c r="A23" s="132">
        <v>120</v>
      </c>
    </row>
    <row r="24" spans="1:1" ht="15.75">
      <c r="A24" s="132">
        <v>125</v>
      </c>
    </row>
    <row r="25" spans="1:1" ht="15.75">
      <c r="A25" s="132">
        <v>130</v>
      </c>
    </row>
    <row r="26" spans="1:1" ht="15.75">
      <c r="A26" s="132">
        <v>135</v>
      </c>
    </row>
    <row r="27" spans="1:1" ht="15.75">
      <c r="A27" s="132">
        <v>140</v>
      </c>
    </row>
    <row r="28" spans="1:1" ht="15.75">
      <c r="A28" s="132">
        <v>145</v>
      </c>
    </row>
    <row r="29" spans="1:1" ht="15.75">
      <c r="A29" s="132">
        <v>150</v>
      </c>
    </row>
    <row r="30" spans="1:1" ht="15.75">
      <c r="A30" s="132">
        <v>155</v>
      </c>
    </row>
    <row r="31" spans="1:1" ht="15.75">
      <c r="A31" s="132">
        <v>160</v>
      </c>
    </row>
    <row r="32" spans="1:1" ht="15.75">
      <c r="A32" s="132">
        <v>165</v>
      </c>
    </row>
    <row r="33" spans="1:1" ht="15.75">
      <c r="A33" s="132">
        <v>170</v>
      </c>
    </row>
    <row r="34" spans="1:1" ht="15.75">
      <c r="A34" s="132">
        <v>175</v>
      </c>
    </row>
    <row r="35" spans="1:1" ht="15.75">
      <c r="A35" s="132">
        <v>180</v>
      </c>
    </row>
    <row r="36" spans="1:1" ht="15.75">
      <c r="A36" s="132">
        <v>185</v>
      </c>
    </row>
    <row r="37" spans="1:1" ht="15.75">
      <c r="A37" s="132">
        <v>190</v>
      </c>
    </row>
    <row r="38" spans="1:1" ht="15.75">
      <c r="A38" s="132">
        <v>195</v>
      </c>
    </row>
    <row r="39" spans="1:1" ht="15.75">
      <c r="A39" s="132">
        <v>200</v>
      </c>
    </row>
    <row r="40" spans="1:1" ht="15.75">
      <c r="A40" s="132">
        <v>205</v>
      </c>
    </row>
    <row r="41" spans="1:1" ht="15.75">
      <c r="A41" s="132">
        <v>210</v>
      </c>
    </row>
    <row r="42" spans="1:1" ht="15.75">
      <c r="A42" s="132">
        <v>215</v>
      </c>
    </row>
    <row r="43" spans="1:1" ht="15.75">
      <c r="A43" s="132">
        <v>220</v>
      </c>
    </row>
    <row r="44" spans="1:1" ht="15.75">
      <c r="A44" s="132">
        <v>225</v>
      </c>
    </row>
    <row r="45" spans="1:1" ht="15.75">
      <c r="A45" s="132">
        <v>230</v>
      </c>
    </row>
    <row r="46" spans="1:1" ht="15.75">
      <c r="A46" s="132">
        <v>235</v>
      </c>
    </row>
    <row r="47" spans="1:1" ht="15.75">
      <c r="A47" s="132">
        <v>240</v>
      </c>
    </row>
    <row r="48" spans="1:1" ht="15.75">
      <c r="A48" s="132">
        <v>245</v>
      </c>
    </row>
    <row r="49" spans="1:1" ht="15.75">
      <c r="A49" s="132">
        <v>250</v>
      </c>
    </row>
    <row r="50" spans="1:1" ht="15.75">
      <c r="A50" s="132">
        <v>255</v>
      </c>
    </row>
    <row r="51" spans="1:1" ht="15.75">
      <c r="A51" s="132">
        <v>260</v>
      </c>
    </row>
    <row r="52" spans="1:1" ht="15.75">
      <c r="A52" s="132">
        <v>265</v>
      </c>
    </row>
    <row r="53" spans="1:1" ht="15.75">
      <c r="A53" s="132">
        <v>270</v>
      </c>
    </row>
    <row r="54" spans="1:1" ht="15.75">
      <c r="A54" s="132">
        <v>275</v>
      </c>
    </row>
    <row r="55" spans="1:1" ht="15.75">
      <c r="A55" s="132">
        <v>280</v>
      </c>
    </row>
    <row r="56" spans="1:1" ht="15.75">
      <c r="A56" s="132">
        <v>285</v>
      </c>
    </row>
    <row r="57" spans="1:1" ht="15.75">
      <c r="A57" s="132">
        <v>290</v>
      </c>
    </row>
    <row r="58" spans="1:1" ht="15.75">
      <c r="A58" s="132">
        <v>295</v>
      </c>
    </row>
    <row r="59" spans="1:1" ht="15.75">
      <c r="A59" s="132">
        <v>300</v>
      </c>
    </row>
    <row r="60" spans="1:1" ht="15.75">
      <c r="A60" s="132">
        <v>305</v>
      </c>
    </row>
    <row r="61" spans="1:1" ht="15.75">
      <c r="A61" s="132">
        <v>310</v>
      </c>
    </row>
    <row r="62" spans="1:1" ht="15.75">
      <c r="A62" s="132">
        <v>315</v>
      </c>
    </row>
    <row r="63" spans="1:1" ht="15.75">
      <c r="A63" s="132">
        <v>320</v>
      </c>
    </row>
    <row r="64" spans="1:1" ht="15.75">
      <c r="A64" s="132">
        <v>325</v>
      </c>
    </row>
    <row r="65" spans="1:1" ht="15.75">
      <c r="A65" s="132">
        <v>330</v>
      </c>
    </row>
    <row r="66" spans="1:1" ht="15.75">
      <c r="A66" s="132">
        <v>335</v>
      </c>
    </row>
    <row r="67" spans="1:1" ht="15.75">
      <c r="A67" s="132">
        <v>340</v>
      </c>
    </row>
    <row r="68" spans="1:1" ht="15.75">
      <c r="A68" s="132">
        <v>345</v>
      </c>
    </row>
    <row r="69" spans="1:1" ht="15.75">
      <c r="A69" s="132">
        <v>350</v>
      </c>
    </row>
    <row r="70" spans="1:1" ht="15.75">
      <c r="A70" s="132">
        <v>355</v>
      </c>
    </row>
    <row r="71" spans="1:1" ht="15.75">
      <c r="A71" s="132">
        <v>360</v>
      </c>
    </row>
    <row r="72" spans="1:1" ht="15.75">
      <c r="A72" s="132">
        <v>365</v>
      </c>
    </row>
    <row r="73" spans="1:1" ht="15.75">
      <c r="A73" s="132">
        <v>370</v>
      </c>
    </row>
    <row r="74" spans="1:1" ht="15.75">
      <c r="A74" s="132">
        <v>375</v>
      </c>
    </row>
    <row r="75" spans="1:1" ht="15.75">
      <c r="A75" s="132">
        <v>380</v>
      </c>
    </row>
    <row r="76" spans="1:1" ht="15.75">
      <c r="A76" s="132">
        <v>385</v>
      </c>
    </row>
    <row r="77" spans="1:1" ht="15.75">
      <c r="A77" s="132">
        <v>390</v>
      </c>
    </row>
    <row r="78" spans="1:1" ht="15.75">
      <c r="A78" s="132">
        <v>395</v>
      </c>
    </row>
    <row r="79" spans="1:1" ht="15.75">
      <c r="A79" s="132">
        <v>400</v>
      </c>
    </row>
    <row r="80" spans="1:1" ht="15.75">
      <c r="A80" s="132">
        <v>405</v>
      </c>
    </row>
    <row r="81" spans="1:1" ht="15.75">
      <c r="A81" s="132">
        <v>410</v>
      </c>
    </row>
    <row r="82" spans="1:1" ht="15.75">
      <c r="A82" s="132">
        <v>415</v>
      </c>
    </row>
    <row r="83" spans="1:1" ht="15.75">
      <c r="A83" s="132">
        <v>420</v>
      </c>
    </row>
    <row r="84" spans="1:1" ht="15.75">
      <c r="A84" s="132">
        <v>425</v>
      </c>
    </row>
    <row r="85" spans="1:1" ht="15.75">
      <c r="A85" s="132">
        <v>430</v>
      </c>
    </row>
    <row r="86" spans="1:1" ht="15.75">
      <c r="A86" s="132">
        <v>435</v>
      </c>
    </row>
    <row r="87" spans="1:1" ht="15.75">
      <c r="A87" s="132">
        <v>440</v>
      </c>
    </row>
    <row r="88" spans="1:1" ht="15.75">
      <c r="A88" s="132">
        <v>445</v>
      </c>
    </row>
    <row r="89" spans="1:1" ht="15.75">
      <c r="A89" s="132">
        <v>450</v>
      </c>
    </row>
    <row r="90" spans="1:1" ht="15.75">
      <c r="A90" s="132">
        <v>455</v>
      </c>
    </row>
    <row r="91" spans="1:1" ht="15.75">
      <c r="A91" s="132">
        <v>460</v>
      </c>
    </row>
    <row r="92" spans="1:1" ht="15.75">
      <c r="A92" s="132">
        <v>465</v>
      </c>
    </row>
    <row r="93" spans="1:1" ht="15.75">
      <c r="A93" s="132">
        <v>470</v>
      </c>
    </row>
    <row r="94" spans="1:1" ht="15.75">
      <c r="A94" s="132">
        <v>475</v>
      </c>
    </row>
    <row r="95" spans="1:1" ht="15.75">
      <c r="A95" s="132">
        <v>480</v>
      </c>
    </row>
    <row r="96" spans="1:1" ht="15.75">
      <c r="A96" s="132">
        <v>485</v>
      </c>
    </row>
    <row r="97" spans="1:1" ht="15.75">
      <c r="A97" s="132">
        <v>490</v>
      </c>
    </row>
    <row r="98" spans="1:1" ht="15.75">
      <c r="A98" s="132">
        <v>495</v>
      </c>
    </row>
    <row r="99" spans="1:1" ht="15.75">
      <c r="A99" s="132">
        <v>500</v>
      </c>
    </row>
    <row r="100" spans="1:1" ht="15.75">
      <c r="A100" s="132">
        <v>505</v>
      </c>
    </row>
    <row r="101" spans="1:1" ht="15.75">
      <c r="A101" s="132">
        <v>510</v>
      </c>
    </row>
    <row r="102" spans="1:1" ht="15.75">
      <c r="A102" s="132">
        <v>515</v>
      </c>
    </row>
    <row r="103" spans="1:1" ht="15.75">
      <c r="A103" s="132">
        <v>520</v>
      </c>
    </row>
    <row r="104" spans="1:1" ht="15.75">
      <c r="A104" s="132">
        <v>525</v>
      </c>
    </row>
    <row r="105" spans="1:1" ht="15.75">
      <c r="A105" s="132">
        <v>530</v>
      </c>
    </row>
    <row r="106" spans="1:1" ht="15.75">
      <c r="A106" s="132">
        <v>535</v>
      </c>
    </row>
    <row r="107" spans="1:1" ht="15.75">
      <c r="A107" s="132">
        <v>540</v>
      </c>
    </row>
    <row r="108" spans="1:1" ht="15.75">
      <c r="A108" s="132">
        <v>545</v>
      </c>
    </row>
    <row r="109" spans="1:1" ht="15.75">
      <c r="A109" s="132">
        <v>550</v>
      </c>
    </row>
    <row r="110" spans="1:1" ht="15.75">
      <c r="A110" s="132">
        <v>555</v>
      </c>
    </row>
    <row r="111" spans="1:1" ht="15.75">
      <c r="A111" s="132">
        <v>560</v>
      </c>
    </row>
    <row r="112" spans="1:1" ht="15.75">
      <c r="A112" s="132">
        <v>565</v>
      </c>
    </row>
  </sheetData>
  <pageMargins left="0.7" right="0.7" top="0.75" bottom="0.75" header="0.3" footer="0.3"/>
  <ignoredErrors>
    <ignoredError sqref="E6 E8" formulaRange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activeCell="D3" sqref="D3"/>
    </sheetView>
  </sheetViews>
  <sheetFormatPr defaultRowHeight="15"/>
  <cols>
    <col min="3" max="3" width="14.28515625" bestFit="1" customWidth="1"/>
  </cols>
  <sheetData>
    <row r="1" spans="1:4">
      <c r="A1" s="130">
        <v>15</v>
      </c>
    </row>
    <row r="2" spans="1:4" ht="15.75" thickBot="1">
      <c r="A2" s="130">
        <v>20</v>
      </c>
    </row>
    <row r="3" spans="1:4" ht="19.5" thickBot="1">
      <c r="A3" s="130">
        <v>25</v>
      </c>
      <c r="C3" s="133" t="s">
        <v>158</v>
      </c>
      <c r="D3" s="129"/>
    </row>
    <row r="4" spans="1:4" ht="18.75">
      <c r="A4" s="130">
        <v>30</v>
      </c>
      <c r="C4" s="128" t="s">
        <v>159</v>
      </c>
      <c r="D4" s="132">
        <f>MEDIAN(A1:A59)</f>
        <v>160</v>
      </c>
    </row>
    <row r="5" spans="1:4" ht="18.75">
      <c r="A5" s="130">
        <v>35</v>
      </c>
      <c r="C5" s="128" t="s">
        <v>160</v>
      </c>
      <c r="D5" s="132">
        <f>MEDIAN(A1:A120)</f>
        <v>312.5</v>
      </c>
    </row>
    <row r="6" spans="1:4" ht="18.75">
      <c r="A6" s="130">
        <v>40</v>
      </c>
      <c r="C6" s="128" t="s">
        <v>161</v>
      </c>
      <c r="D6" s="132">
        <f>MEDIAN(A62:A120)</f>
        <v>465</v>
      </c>
    </row>
    <row r="7" spans="1:4">
      <c r="A7" s="130">
        <v>45</v>
      </c>
      <c r="C7" s="129"/>
      <c r="D7" s="129"/>
    </row>
    <row r="8" spans="1:4" ht="15.75" thickBot="1">
      <c r="A8" s="130">
        <v>50</v>
      </c>
      <c r="C8" s="129"/>
      <c r="D8" s="129"/>
    </row>
    <row r="9" spans="1:4" ht="19.5" thickBot="1">
      <c r="A9" s="130">
        <v>55</v>
      </c>
      <c r="C9" s="133" t="s">
        <v>162</v>
      </c>
      <c r="D9" s="129"/>
    </row>
    <row r="10" spans="1:4" ht="15.75">
      <c r="A10" s="130">
        <v>60</v>
      </c>
      <c r="C10" s="132" t="s">
        <v>175</v>
      </c>
      <c r="D10" s="132">
        <f>_xlfn.PERCENTILE.INC(A1:A120,30%)</f>
        <v>193.49999999999997</v>
      </c>
    </row>
    <row r="11" spans="1:4" ht="15.75">
      <c r="A11" s="130">
        <v>65</v>
      </c>
      <c r="C11" s="132" t="s">
        <v>176</v>
      </c>
      <c r="D11" s="132">
        <f>_xlfn.PERCENTILE.INC(A1:A120,50%)</f>
        <v>312.5</v>
      </c>
    </row>
    <row r="12" spans="1:4" ht="15.75">
      <c r="A12" s="130">
        <v>70</v>
      </c>
      <c r="C12" s="132" t="s">
        <v>177</v>
      </c>
      <c r="D12" s="132">
        <f>_xlfn.PERCENTILE.INC(A1:A120,70%)</f>
        <v>431.5</v>
      </c>
    </row>
    <row r="13" spans="1:4">
      <c r="A13" s="130">
        <v>75</v>
      </c>
    </row>
    <row r="14" spans="1:4">
      <c r="A14" s="130">
        <v>80</v>
      </c>
    </row>
    <row r="15" spans="1:4">
      <c r="A15" s="130">
        <v>85</v>
      </c>
    </row>
    <row r="16" spans="1:4">
      <c r="A16" s="130">
        <v>90</v>
      </c>
    </row>
    <row r="17" spans="1:1">
      <c r="A17" s="130">
        <v>95</v>
      </c>
    </row>
    <row r="18" spans="1:1">
      <c r="A18" s="130">
        <v>100</v>
      </c>
    </row>
    <row r="19" spans="1:1">
      <c r="A19" s="130">
        <v>105</v>
      </c>
    </row>
    <row r="20" spans="1:1">
      <c r="A20" s="130">
        <v>110</v>
      </c>
    </row>
    <row r="21" spans="1:1">
      <c r="A21" s="130">
        <v>115</v>
      </c>
    </row>
    <row r="22" spans="1:1">
      <c r="A22" s="130">
        <v>120</v>
      </c>
    </row>
    <row r="23" spans="1:1">
      <c r="A23" s="130">
        <v>125</v>
      </c>
    </row>
    <row r="24" spans="1:1">
      <c r="A24" s="130">
        <v>130</v>
      </c>
    </row>
    <row r="25" spans="1:1">
      <c r="A25" s="130">
        <v>135</v>
      </c>
    </row>
    <row r="26" spans="1:1">
      <c r="A26" s="130">
        <v>140</v>
      </c>
    </row>
    <row r="27" spans="1:1">
      <c r="A27" s="130">
        <v>145</v>
      </c>
    </row>
    <row r="28" spans="1:1">
      <c r="A28" s="130">
        <v>150</v>
      </c>
    </row>
    <row r="29" spans="1:1">
      <c r="A29" s="130">
        <v>155</v>
      </c>
    </row>
    <row r="30" spans="1:1">
      <c r="A30" s="130">
        <v>160</v>
      </c>
    </row>
    <row r="31" spans="1:1">
      <c r="A31" s="130">
        <v>165</v>
      </c>
    </row>
    <row r="32" spans="1:1">
      <c r="A32" s="130">
        <v>170</v>
      </c>
    </row>
    <row r="33" spans="1:1">
      <c r="A33" s="130">
        <v>175</v>
      </c>
    </row>
    <row r="34" spans="1:1">
      <c r="A34" s="130">
        <v>180</v>
      </c>
    </row>
    <row r="35" spans="1:1">
      <c r="A35" s="130">
        <v>185</v>
      </c>
    </row>
    <row r="36" spans="1:1">
      <c r="A36" s="130">
        <v>190</v>
      </c>
    </row>
    <row r="37" spans="1:1">
      <c r="A37" s="130">
        <v>195</v>
      </c>
    </row>
    <row r="38" spans="1:1">
      <c r="A38" s="130">
        <v>200</v>
      </c>
    </row>
    <row r="39" spans="1:1">
      <c r="A39" s="130">
        <v>205</v>
      </c>
    </row>
    <row r="40" spans="1:1">
      <c r="A40" s="130">
        <v>210</v>
      </c>
    </row>
    <row r="41" spans="1:1">
      <c r="A41" s="130">
        <v>215</v>
      </c>
    </row>
    <row r="42" spans="1:1">
      <c r="A42" s="130">
        <v>220</v>
      </c>
    </row>
    <row r="43" spans="1:1">
      <c r="A43" s="130">
        <v>225</v>
      </c>
    </row>
    <row r="44" spans="1:1">
      <c r="A44" s="130">
        <v>230</v>
      </c>
    </row>
    <row r="45" spans="1:1">
      <c r="A45" s="130">
        <v>235</v>
      </c>
    </row>
    <row r="46" spans="1:1">
      <c r="A46" s="130">
        <v>240</v>
      </c>
    </row>
    <row r="47" spans="1:1">
      <c r="A47" s="130">
        <v>245</v>
      </c>
    </row>
    <row r="48" spans="1:1">
      <c r="A48" s="130">
        <v>250</v>
      </c>
    </row>
    <row r="49" spans="1:1">
      <c r="A49" s="130">
        <v>255</v>
      </c>
    </row>
    <row r="50" spans="1:1">
      <c r="A50" s="130">
        <v>260</v>
      </c>
    </row>
    <row r="51" spans="1:1">
      <c r="A51" s="130">
        <v>265</v>
      </c>
    </row>
    <row r="52" spans="1:1">
      <c r="A52" s="130">
        <v>270</v>
      </c>
    </row>
    <row r="53" spans="1:1">
      <c r="A53" s="130">
        <v>275</v>
      </c>
    </row>
    <row r="54" spans="1:1">
      <c r="A54" s="130">
        <v>280</v>
      </c>
    </row>
    <row r="55" spans="1:1">
      <c r="A55" s="130">
        <v>285</v>
      </c>
    </row>
    <row r="56" spans="1:1">
      <c r="A56" s="130">
        <v>290</v>
      </c>
    </row>
    <row r="57" spans="1:1">
      <c r="A57" s="130">
        <v>295</v>
      </c>
    </row>
    <row r="58" spans="1:1">
      <c r="A58" s="130">
        <v>300</v>
      </c>
    </row>
    <row r="59" spans="1:1">
      <c r="A59" s="130">
        <v>305</v>
      </c>
    </row>
    <row r="60" spans="1:1">
      <c r="A60" s="130">
        <v>310</v>
      </c>
    </row>
    <row r="61" spans="1:1">
      <c r="A61" s="130">
        <v>315</v>
      </c>
    </row>
    <row r="62" spans="1:1">
      <c r="A62" s="130">
        <v>320</v>
      </c>
    </row>
    <row r="63" spans="1:1">
      <c r="A63" s="130">
        <v>325</v>
      </c>
    </row>
    <row r="64" spans="1:1">
      <c r="A64" s="130">
        <v>330</v>
      </c>
    </row>
    <row r="65" spans="1:1">
      <c r="A65" s="130">
        <v>335</v>
      </c>
    </row>
    <row r="66" spans="1:1">
      <c r="A66" s="130">
        <v>340</v>
      </c>
    </row>
    <row r="67" spans="1:1">
      <c r="A67" s="130">
        <v>345</v>
      </c>
    </row>
    <row r="68" spans="1:1">
      <c r="A68" s="130">
        <v>350</v>
      </c>
    </row>
    <row r="69" spans="1:1">
      <c r="A69" s="130">
        <v>355</v>
      </c>
    </row>
    <row r="70" spans="1:1">
      <c r="A70" s="130">
        <v>360</v>
      </c>
    </row>
    <row r="71" spans="1:1">
      <c r="A71" s="130">
        <v>365</v>
      </c>
    </row>
    <row r="72" spans="1:1">
      <c r="A72" s="130">
        <v>370</v>
      </c>
    </row>
    <row r="73" spans="1:1">
      <c r="A73" s="130">
        <v>375</v>
      </c>
    </row>
    <row r="74" spans="1:1">
      <c r="A74" s="130">
        <v>380</v>
      </c>
    </row>
    <row r="75" spans="1:1">
      <c r="A75" s="130">
        <v>385</v>
      </c>
    </row>
    <row r="76" spans="1:1">
      <c r="A76" s="130">
        <v>390</v>
      </c>
    </row>
    <row r="77" spans="1:1">
      <c r="A77" s="130">
        <v>395</v>
      </c>
    </row>
    <row r="78" spans="1:1">
      <c r="A78" s="130">
        <v>400</v>
      </c>
    </row>
    <row r="79" spans="1:1">
      <c r="A79" s="130">
        <v>405</v>
      </c>
    </row>
    <row r="80" spans="1:1">
      <c r="A80" s="130">
        <v>410</v>
      </c>
    </row>
    <row r="81" spans="1:1">
      <c r="A81" s="130">
        <v>415</v>
      </c>
    </row>
    <row r="82" spans="1:1">
      <c r="A82" s="130">
        <v>420</v>
      </c>
    </row>
    <row r="83" spans="1:1">
      <c r="A83" s="130">
        <v>425</v>
      </c>
    </row>
    <row r="84" spans="1:1">
      <c r="A84" s="130">
        <v>430</v>
      </c>
    </row>
    <row r="85" spans="1:1">
      <c r="A85" s="130">
        <v>435</v>
      </c>
    </row>
    <row r="86" spans="1:1">
      <c r="A86" s="130">
        <v>440</v>
      </c>
    </row>
    <row r="87" spans="1:1">
      <c r="A87" s="130">
        <v>445</v>
      </c>
    </row>
    <row r="88" spans="1:1">
      <c r="A88" s="130">
        <v>450</v>
      </c>
    </row>
    <row r="89" spans="1:1">
      <c r="A89" s="130">
        <v>455</v>
      </c>
    </row>
    <row r="90" spans="1:1">
      <c r="A90" s="130">
        <v>460</v>
      </c>
    </row>
    <row r="91" spans="1:1">
      <c r="A91" s="130">
        <v>465</v>
      </c>
    </row>
    <row r="92" spans="1:1">
      <c r="A92" s="130">
        <v>470</v>
      </c>
    </row>
    <row r="93" spans="1:1">
      <c r="A93" s="130">
        <v>475</v>
      </c>
    </row>
    <row r="94" spans="1:1">
      <c r="A94" s="130">
        <v>480</v>
      </c>
    </row>
    <row r="95" spans="1:1">
      <c r="A95" s="130">
        <v>485</v>
      </c>
    </row>
    <row r="96" spans="1:1">
      <c r="A96" s="130">
        <v>490</v>
      </c>
    </row>
    <row r="97" spans="1:1">
      <c r="A97" s="130">
        <v>495</v>
      </c>
    </row>
    <row r="98" spans="1:1">
      <c r="A98" s="130">
        <v>500</v>
      </c>
    </row>
    <row r="99" spans="1:1">
      <c r="A99" s="130">
        <v>505</v>
      </c>
    </row>
    <row r="100" spans="1:1">
      <c r="A100" s="130">
        <v>510</v>
      </c>
    </row>
    <row r="101" spans="1:1">
      <c r="A101" s="130">
        <v>515</v>
      </c>
    </row>
    <row r="102" spans="1:1">
      <c r="A102" s="130">
        <v>520</v>
      </c>
    </row>
    <row r="103" spans="1:1">
      <c r="A103" s="130">
        <v>525</v>
      </c>
    </row>
    <row r="104" spans="1:1">
      <c r="A104" s="130">
        <v>530</v>
      </c>
    </row>
    <row r="105" spans="1:1">
      <c r="A105" s="130">
        <v>535</v>
      </c>
    </row>
    <row r="106" spans="1:1">
      <c r="A106" s="130">
        <v>540</v>
      </c>
    </row>
    <row r="107" spans="1:1">
      <c r="A107" s="130">
        <v>545</v>
      </c>
    </row>
    <row r="108" spans="1:1">
      <c r="A108" s="130">
        <v>550</v>
      </c>
    </row>
    <row r="109" spans="1:1">
      <c r="A109" s="130">
        <v>555</v>
      </c>
    </row>
    <row r="110" spans="1:1">
      <c r="A110" s="130">
        <v>560</v>
      </c>
    </row>
    <row r="111" spans="1:1">
      <c r="A111" s="130">
        <v>565</v>
      </c>
    </row>
    <row r="112" spans="1:1">
      <c r="A112" s="130">
        <v>570</v>
      </c>
    </row>
    <row r="113" spans="1:1">
      <c r="A113" s="130">
        <v>575</v>
      </c>
    </row>
    <row r="114" spans="1:1">
      <c r="A114" s="130">
        <v>580</v>
      </c>
    </row>
    <row r="115" spans="1:1">
      <c r="A115" s="130">
        <v>585</v>
      </c>
    </row>
    <row r="116" spans="1:1">
      <c r="A116" s="130">
        <v>590</v>
      </c>
    </row>
    <row r="117" spans="1:1">
      <c r="A117" s="130">
        <v>595</v>
      </c>
    </row>
    <row r="118" spans="1:1">
      <c r="A118" s="130">
        <v>600</v>
      </c>
    </row>
    <row r="119" spans="1:1">
      <c r="A119" s="130">
        <v>605</v>
      </c>
    </row>
    <row r="120" spans="1:1">
      <c r="A120" s="130">
        <v>610</v>
      </c>
    </row>
  </sheetData>
  <pageMargins left="0.7" right="0.7" top="0.75" bottom="0.75" header="0.3" footer="0.3"/>
  <ignoredErrors>
    <ignoredError sqref="D6 D4" formulaRange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D3" sqref="D3"/>
    </sheetView>
  </sheetViews>
  <sheetFormatPr defaultRowHeight="15"/>
  <cols>
    <col min="3" max="3" width="14.28515625" bestFit="1" customWidth="1"/>
  </cols>
  <sheetData>
    <row r="1" spans="1:4">
      <c r="A1" s="130">
        <v>0</v>
      </c>
    </row>
    <row r="2" spans="1:4" ht="15.75" thickBot="1">
      <c r="A2" s="130">
        <v>0.2</v>
      </c>
    </row>
    <row r="3" spans="1:4" ht="19.5" thickBot="1">
      <c r="A3" s="130">
        <v>0.2</v>
      </c>
      <c r="C3" s="133" t="s">
        <v>158</v>
      </c>
      <c r="D3" s="129"/>
    </row>
    <row r="4" spans="1:4" ht="18.75">
      <c r="A4" s="130">
        <v>0.2</v>
      </c>
      <c r="C4" s="128" t="s">
        <v>159</v>
      </c>
      <c r="D4" s="132">
        <f>MEDIAN(A1:A60)</f>
        <v>0.4</v>
      </c>
    </row>
    <row r="5" spans="1:4" ht="18.75">
      <c r="A5" s="130">
        <v>0.3</v>
      </c>
      <c r="C5" s="128" t="s">
        <v>160</v>
      </c>
      <c r="D5" s="132">
        <f>MEDIAN(A1:A122)</f>
        <v>0.7</v>
      </c>
    </row>
    <row r="6" spans="1:4" ht="18.75">
      <c r="A6" s="130">
        <v>0.3</v>
      </c>
      <c r="C6" s="128" t="s">
        <v>161</v>
      </c>
      <c r="D6" s="132">
        <f>MEDIAN(A63:A122)</f>
        <v>0.9</v>
      </c>
    </row>
    <row r="7" spans="1:4">
      <c r="A7" s="130">
        <v>0.3</v>
      </c>
      <c r="C7" s="129"/>
      <c r="D7" s="129"/>
    </row>
    <row r="8" spans="1:4" ht="15.75" thickBot="1">
      <c r="A8" s="130">
        <v>0.3</v>
      </c>
      <c r="C8" s="129"/>
      <c r="D8" s="129"/>
    </row>
    <row r="9" spans="1:4" ht="19.5" thickBot="1">
      <c r="A9" s="130">
        <v>0.3</v>
      </c>
      <c r="C9" s="133" t="s">
        <v>162</v>
      </c>
      <c r="D9" s="129"/>
    </row>
    <row r="10" spans="1:4" ht="15.75">
      <c r="A10" s="130">
        <v>0.3</v>
      </c>
      <c r="C10" s="132" t="s">
        <v>164</v>
      </c>
      <c r="D10" s="132">
        <f>_xlfn.PERCENTILE.INC(A1:A122,25%)</f>
        <v>0.4</v>
      </c>
    </row>
    <row r="11" spans="1:4" ht="15.75">
      <c r="A11" s="130">
        <v>0.3</v>
      </c>
      <c r="C11" s="132" t="s">
        <v>176</v>
      </c>
      <c r="D11" s="132">
        <f>_xlfn.PERCENTILE.INC(A1:A122,50%)</f>
        <v>0.7</v>
      </c>
    </row>
    <row r="12" spans="1:4" ht="15.75">
      <c r="A12" s="130">
        <v>0.3</v>
      </c>
      <c r="C12" s="132" t="s">
        <v>165</v>
      </c>
      <c r="D12" s="132">
        <f>_xlfn.PERCENTILE.INC(A1:A122,75%)</f>
        <v>0.9</v>
      </c>
    </row>
    <row r="13" spans="1:4">
      <c r="A13" s="130">
        <v>0.3</v>
      </c>
    </row>
    <row r="14" spans="1:4">
      <c r="A14" s="130">
        <v>0.3</v>
      </c>
    </row>
    <row r="15" spans="1:4">
      <c r="A15" s="130">
        <v>0.3</v>
      </c>
    </row>
    <row r="16" spans="1:4">
      <c r="A16" s="130">
        <v>0.3</v>
      </c>
    </row>
    <row r="17" spans="1:1">
      <c r="A17" s="130">
        <v>0.3</v>
      </c>
    </row>
    <row r="18" spans="1:1">
      <c r="A18" s="130">
        <v>0.3</v>
      </c>
    </row>
    <row r="19" spans="1:1">
      <c r="A19" s="130">
        <v>0.4</v>
      </c>
    </row>
    <row r="20" spans="1:1">
      <c r="A20" s="130">
        <v>0.4</v>
      </c>
    </row>
    <row r="21" spans="1:1">
      <c r="A21" s="130">
        <v>0.4</v>
      </c>
    </row>
    <row r="22" spans="1:1">
      <c r="A22" s="130">
        <v>0.4</v>
      </c>
    </row>
    <row r="23" spans="1:1">
      <c r="A23" s="130">
        <v>0.4</v>
      </c>
    </row>
    <row r="24" spans="1:1">
      <c r="A24" s="130">
        <v>0.4</v>
      </c>
    </row>
    <row r="25" spans="1:1">
      <c r="A25" s="130">
        <v>0.4</v>
      </c>
    </row>
    <row r="26" spans="1:1">
      <c r="A26" s="130">
        <v>0.4</v>
      </c>
    </row>
    <row r="27" spans="1:1">
      <c r="A27" s="130">
        <v>0.4</v>
      </c>
    </row>
    <row r="28" spans="1:1">
      <c r="A28" s="130">
        <v>0.4</v>
      </c>
    </row>
    <row r="29" spans="1:1">
      <c r="A29" s="130">
        <v>0.4</v>
      </c>
    </row>
    <row r="30" spans="1:1">
      <c r="A30" s="130">
        <v>0.4</v>
      </c>
    </row>
    <row r="31" spans="1:1">
      <c r="A31" s="130">
        <v>0.4</v>
      </c>
    </row>
    <row r="32" spans="1:1">
      <c r="A32" s="130">
        <v>0.4</v>
      </c>
    </row>
    <row r="33" spans="1:1">
      <c r="A33" s="130">
        <v>0.5</v>
      </c>
    </row>
    <row r="34" spans="1:1">
      <c r="A34" s="130">
        <v>0.5</v>
      </c>
    </row>
    <row r="35" spans="1:1">
      <c r="A35" s="130">
        <v>0.5</v>
      </c>
    </row>
    <row r="36" spans="1:1">
      <c r="A36" s="130">
        <v>0.5</v>
      </c>
    </row>
    <row r="37" spans="1:1">
      <c r="A37" s="130">
        <v>0.5</v>
      </c>
    </row>
    <row r="38" spans="1:1">
      <c r="A38" s="130">
        <v>0.5</v>
      </c>
    </row>
    <row r="39" spans="1:1">
      <c r="A39" s="130">
        <v>0.5</v>
      </c>
    </row>
    <row r="40" spans="1:1">
      <c r="A40" s="130">
        <v>0.5</v>
      </c>
    </row>
    <row r="41" spans="1:1">
      <c r="A41" s="130">
        <v>0.5</v>
      </c>
    </row>
    <row r="42" spans="1:1">
      <c r="A42" s="130">
        <v>0.5</v>
      </c>
    </row>
    <row r="43" spans="1:1">
      <c r="A43" s="130">
        <v>0.5</v>
      </c>
    </row>
    <row r="44" spans="1:1">
      <c r="A44" s="130">
        <v>0.5</v>
      </c>
    </row>
    <row r="45" spans="1:1">
      <c r="A45" s="130">
        <v>0.5</v>
      </c>
    </row>
    <row r="46" spans="1:1">
      <c r="A46" s="130">
        <v>0.6</v>
      </c>
    </row>
    <row r="47" spans="1:1">
      <c r="A47" s="130">
        <v>0.6</v>
      </c>
    </row>
    <row r="48" spans="1:1">
      <c r="A48" s="130">
        <v>0.6</v>
      </c>
    </row>
    <row r="49" spans="1:1">
      <c r="A49" s="130">
        <v>0.6</v>
      </c>
    </row>
    <row r="50" spans="1:1">
      <c r="A50" s="130">
        <v>0.6</v>
      </c>
    </row>
    <row r="51" spans="1:1">
      <c r="A51" s="130">
        <v>0.6</v>
      </c>
    </row>
    <row r="52" spans="1:1">
      <c r="A52" s="130">
        <v>0.6</v>
      </c>
    </row>
    <row r="53" spans="1:1">
      <c r="A53" s="130">
        <v>0.6</v>
      </c>
    </row>
    <row r="54" spans="1:1">
      <c r="A54" s="130">
        <v>0.6</v>
      </c>
    </row>
    <row r="55" spans="1:1">
      <c r="A55" s="130">
        <v>0.6</v>
      </c>
    </row>
    <row r="56" spans="1:1">
      <c r="A56" s="130">
        <v>0.6</v>
      </c>
    </row>
    <row r="57" spans="1:1">
      <c r="A57" s="130">
        <v>0.6</v>
      </c>
    </row>
    <row r="58" spans="1:1">
      <c r="A58" s="130">
        <v>0.6</v>
      </c>
    </row>
    <row r="59" spans="1:1">
      <c r="A59" s="130">
        <v>0.6</v>
      </c>
    </row>
    <row r="60" spans="1:1">
      <c r="A60" s="130">
        <v>0.6</v>
      </c>
    </row>
    <row r="61" spans="1:1">
      <c r="A61" s="130">
        <v>0.7</v>
      </c>
    </row>
    <row r="62" spans="1:1">
      <c r="A62" s="130">
        <v>0.7</v>
      </c>
    </row>
    <row r="63" spans="1:1">
      <c r="A63" s="130">
        <v>0.7</v>
      </c>
    </row>
    <row r="64" spans="1:1">
      <c r="A64" s="130">
        <v>0.7</v>
      </c>
    </row>
    <row r="65" spans="1:1">
      <c r="A65" s="130">
        <v>0.7</v>
      </c>
    </row>
    <row r="66" spans="1:1">
      <c r="A66" s="130">
        <v>0.7</v>
      </c>
    </row>
    <row r="67" spans="1:1">
      <c r="A67" s="130">
        <v>0.7</v>
      </c>
    </row>
    <row r="68" spans="1:1">
      <c r="A68" s="130">
        <v>0.7</v>
      </c>
    </row>
    <row r="69" spans="1:1">
      <c r="A69" s="130">
        <v>0.7</v>
      </c>
    </row>
    <row r="70" spans="1:1">
      <c r="A70" s="130">
        <v>0.7</v>
      </c>
    </row>
    <row r="71" spans="1:1">
      <c r="A71" s="130">
        <v>0.7</v>
      </c>
    </row>
    <row r="72" spans="1:1">
      <c r="A72" s="130">
        <v>0.7</v>
      </c>
    </row>
    <row r="73" spans="1:1">
      <c r="A73" s="130">
        <v>0.7</v>
      </c>
    </row>
    <row r="74" spans="1:1">
      <c r="A74" s="130">
        <v>0.7</v>
      </c>
    </row>
    <row r="75" spans="1:1">
      <c r="A75" s="130">
        <v>0.8</v>
      </c>
    </row>
    <row r="76" spans="1:1">
      <c r="A76" s="130">
        <v>0.8</v>
      </c>
    </row>
    <row r="77" spans="1:1">
      <c r="A77" s="130">
        <v>0.8</v>
      </c>
    </row>
    <row r="78" spans="1:1">
      <c r="A78" s="130">
        <v>0.8</v>
      </c>
    </row>
    <row r="79" spans="1:1">
      <c r="A79" s="130">
        <v>0.8</v>
      </c>
    </row>
    <row r="80" spans="1:1">
      <c r="A80" s="130">
        <v>0.8</v>
      </c>
    </row>
    <row r="81" spans="1:1">
      <c r="A81" s="130">
        <v>0.8</v>
      </c>
    </row>
    <row r="82" spans="1:1">
      <c r="A82" s="130">
        <v>0.8</v>
      </c>
    </row>
    <row r="83" spans="1:1">
      <c r="A83" s="130">
        <v>0.8</v>
      </c>
    </row>
    <row r="84" spans="1:1">
      <c r="A84" s="130">
        <v>0.8</v>
      </c>
    </row>
    <row r="85" spans="1:1">
      <c r="A85" s="130">
        <v>0.8</v>
      </c>
    </row>
    <row r="86" spans="1:1">
      <c r="A86" s="130">
        <v>0.8</v>
      </c>
    </row>
    <row r="87" spans="1:1">
      <c r="A87" s="130">
        <v>0.8</v>
      </c>
    </row>
    <row r="88" spans="1:1">
      <c r="A88" s="130">
        <v>0.9</v>
      </c>
    </row>
    <row r="89" spans="1:1">
      <c r="A89" s="130">
        <v>0.9</v>
      </c>
    </row>
    <row r="90" spans="1:1">
      <c r="A90" s="130">
        <v>0.9</v>
      </c>
    </row>
    <row r="91" spans="1:1">
      <c r="A91" s="130">
        <v>0.9</v>
      </c>
    </row>
    <row r="92" spans="1:1">
      <c r="A92" s="130">
        <v>0.9</v>
      </c>
    </row>
    <row r="93" spans="1:1">
      <c r="A93" s="130">
        <v>0.9</v>
      </c>
    </row>
    <row r="94" spans="1:1">
      <c r="A94" s="130">
        <v>0.9</v>
      </c>
    </row>
    <row r="95" spans="1:1">
      <c r="A95" s="130">
        <v>0.9</v>
      </c>
    </row>
    <row r="96" spans="1:1">
      <c r="A96" s="130">
        <v>0.9</v>
      </c>
    </row>
    <row r="97" spans="1:1">
      <c r="A97" s="130">
        <v>0.9</v>
      </c>
    </row>
    <row r="98" spans="1:1">
      <c r="A98" s="130">
        <v>0.9</v>
      </c>
    </row>
    <row r="99" spans="1:1">
      <c r="A99" s="130">
        <v>0.9</v>
      </c>
    </row>
    <row r="100" spans="1:1">
      <c r="A100" s="130">
        <v>0.9</v>
      </c>
    </row>
    <row r="101" spans="1:1">
      <c r="A101" s="130">
        <v>0.9</v>
      </c>
    </row>
    <row r="102" spans="1:1">
      <c r="A102" s="130">
        <v>1</v>
      </c>
    </row>
    <row r="103" spans="1:1">
      <c r="A103" s="130">
        <v>1</v>
      </c>
    </row>
    <row r="104" spans="1:1">
      <c r="A104" s="130">
        <v>1</v>
      </c>
    </row>
    <row r="105" spans="1:1">
      <c r="A105" s="130">
        <v>1</v>
      </c>
    </row>
    <row r="106" spans="1:1">
      <c r="A106" s="130">
        <v>1</v>
      </c>
    </row>
    <row r="107" spans="1:1">
      <c r="A107" s="130">
        <v>1</v>
      </c>
    </row>
    <row r="108" spans="1:1">
      <c r="A108" s="130">
        <v>1</v>
      </c>
    </row>
    <row r="109" spans="1:1">
      <c r="A109" s="130">
        <v>1</v>
      </c>
    </row>
    <row r="110" spans="1:1">
      <c r="A110" s="130">
        <v>1</v>
      </c>
    </row>
    <row r="111" spans="1:1">
      <c r="A111" s="130">
        <v>1.1000000000000001</v>
      </c>
    </row>
    <row r="112" spans="1:1">
      <c r="A112" s="130">
        <v>1.1000000000000001</v>
      </c>
    </row>
    <row r="113" spans="1:1">
      <c r="A113" s="130">
        <v>1.1000000000000001</v>
      </c>
    </row>
    <row r="114" spans="1:1">
      <c r="A114" s="130">
        <v>1.1000000000000001</v>
      </c>
    </row>
    <row r="115" spans="1:1">
      <c r="A115" s="130">
        <v>1.1000000000000001</v>
      </c>
    </row>
    <row r="116" spans="1:1">
      <c r="A116" s="130">
        <v>1.1000000000000001</v>
      </c>
    </row>
    <row r="117" spans="1:1">
      <c r="A117" s="130">
        <v>1.2</v>
      </c>
    </row>
    <row r="118" spans="1:1">
      <c r="A118" s="130">
        <v>1.2</v>
      </c>
    </row>
    <row r="119" spans="1:1">
      <c r="A119" s="130">
        <v>1.3</v>
      </c>
    </row>
    <row r="120" spans="1:1">
      <c r="A120" s="130">
        <v>1.4</v>
      </c>
    </row>
    <row r="121" spans="1:1">
      <c r="A121" s="130">
        <v>1.5</v>
      </c>
    </row>
    <row r="122" spans="1:1">
      <c r="A122" s="130">
        <v>9</v>
      </c>
    </row>
  </sheetData>
  <pageMargins left="0.7" right="0.7" top="0.75" bottom="0.75" header="0.3" footer="0.3"/>
  <ignoredErrors>
    <ignoredError sqref="D6 D4" formulaRange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9" sqref="F9"/>
    </sheetView>
  </sheetViews>
  <sheetFormatPr defaultRowHeight="15"/>
  <cols>
    <col min="1" max="1" width="28.42578125" bestFit="1" customWidth="1"/>
    <col min="2" max="2" width="18.28515625" bestFit="1" customWidth="1"/>
    <col min="5" max="5" width="20.7109375" bestFit="1" customWidth="1"/>
    <col min="6" max="6" width="17.140625" bestFit="1" customWidth="1"/>
  </cols>
  <sheetData>
    <row r="1" spans="1:6" ht="15.75">
      <c r="A1" s="132" t="s">
        <v>178</v>
      </c>
      <c r="B1" s="132" t="s">
        <v>179</v>
      </c>
    </row>
    <row r="2" spans="1:6">
      <c r="A2" s="129">
        <v>10</v>
      </c>
      <c r="B2" s="129">
        <v>50</v>
      </c>
    </row>
    <row r="3" spans="1:6">
      <c r="A3" s="129">
        <v>12</v>
      </c>
      <c r="B3" s="129">
        <v>55</v>
      </c>
    </row>
    <row r="4" spans="1:6">
      <c r="A4" s="129">
        <v>15</v>
      </c>
      <c r="B4" s="129">
        <v>60</v>
      </c>
    </row>
    <row r="5" spans="1:6" ht="15.75" thickBot="1">
      <c r="A5" s="129">
        <v>18</v>
      </c>
      <c r="B5" s="129">
        <v>65</v>
      </c>
    </row>
    <row r="6" spans="1:6" ht="19.5" thickBot="1">
      <c r="A6" s="129">
        <v>20</v>
      </c>
      <c r="B6" s="129">
        <v>70</v>
      </c>
      <c r="E6" s="133" t="s">
        <v>180</v>
      </c>
      <c r="F6" s="406">
        <f>COVAR(A2:A13,B2:B13)</f>
        <v>150.20833333333334</v>
      </c>
    </row>
    <row r="7" spans="1:6">
      <c r="A7" s="129">
        <v>22</v>
      </c>
      <c r="B7" s="129">
        <v>75</v>
      </c>
      <c r="E7" s="129"/>
      <c r="F7" s="129"/>
    </row>
    <row r="8" spans="1:6" ht="15.75" thickBot="1">
      <c r="A8" s="129">
        <v>25</v>
      </c>
      <c r="B8" s="129">
        <v>80</v>
      </c>
      <c r="E8" s="129"/>
      <c r="F8" s="129"/>
    </row>
    <row r="9" spans="1:6" ht="19.5" thickBot="1">
      <c r="A9" s="129">
        <v>28</v>
      </c>
      <c r="B9" s="129">
        <v>85</v>
      </c>
      <c r="E9" s="133" t="s">
        <v>181</v>
      </c>
      <c r="F9" s="407">
        <f>CORREL(A2:A13,B2:B13)</f>
        <v>0.99921031003664817</v>
      </c>
    </row>
    <row r="10" spans="1:6" ht="15.75">
      <c r="A10" s="129">
        <v>30</v>
      </c>
      <c r="B10" s="129">
        <v>90</v>
      </c>
      <c r="E10" s="147"/>
      <c r="F10" s="129"/>
    </row>
    <row r="11" spans="1:6">
      <c r="A11" s="129">
        <v>32</v>
      </c>
      <c r="B11" s="129">
        <v>95</v>
      </c>
    </row>
    <row r="12" spans="1:6">
      <c r="A12" s="129">
        <v>35</v>
      </c>
      <c r="B12" s="129">
        <v>100</v>
      </c>
    </row>
    <row r="13" spans="1:6">
      <c r="A13" s="129">
        <v>38</v>
      </c>
      <c r="B13" s="129">
        <v>105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5" sqref="F15"/>
    </sheetView>
  </sheetViews>
  <sheetFormatPr defaultRowHeight="15"/>
  <cols>
    <col min="1" max="1" width="14.140625" bestFit="1" customWidth="1"/>
    <col min="2" max="2" width="14" bestFit="1" customWidth="1"/>
    <col min="5" max="5" width="20.28515625" bestFit="1" customWidth="1"/>
    <col min="6" max="6" width="17.140625" bestFit="1" customWidth="1"/>
  </cols>
  <sheetData>
    <row r="1" spans="1:6" ht="19.5" thickBot="1">
      <c r="A1" s="133" t="s">
        <v>182</v>
      </c>
      <c r="B1" s="133" t="s">
        <v>183</v>
      </c>
    </row>
    <row r="2" spans="1:6">
      <c r="A2" s="129">
        <v>45</v>
      </c>
      <c r="B2" s="129">
        <v>52</v>
      </c>
    </row>
    <row r="3" spans="1:6" ht="15.75" thickBot="1">
      <c r="A3" s="129">
        <v>47</v>
      </c>
      <c r="B3" s="129">
        <v>54</v>
      </c>
    </row>
    <row r="4" spans="1:6" ht="19.5" thickBot="1">
      <c r="A4" s="129">
        <v>48</v>
      </c>
      <c r="B4" s="129">
        <v>55</v>
      </c>
      <c r="E4" s="133" t="s">
        <v>184</v>
      </c>
      <c r="F4" s="404">
        <f>COVAR(A2:A21,B2:B21)</f>
        <v>92.65</v>
      </c>
    </row>
    <row r="5" spans="1:6">
      <c r="A5" s="129">
        <v>50</v>
      </c>
      <c r="B5" s="129">
        <v>57</v>
      </c>
    </row>
    <row r="6" spans="1:6">
      <c r="A6" s="129">
        <v>52</v>
      </c>
      <c r="B6" s="129">
        <v>59</v>
      </c>
    </row>
    <row r="7" spans="1:6" ht="15.75" thickBot="1">
      <c r="A7" s="129">
        <v>53</v>
      </c>
      <c r="B7" s="129">
        <v>60</v>
      </c>
    </row>
    <row r="8" spans="1:6" ht="19.5" thickBot="1">
      <c r="A8" s="129">
        <v>55</v>
      </c>
      <c r="B8" s="129">
        <v>61</v>
      </c>
      <c r="E8" s="403" t="s">
        <v>181</v>
      </c>
      <c r="F8" s="405">
        <f>CORREL(A2:A21,B2:B21)</f>
        <v>0.99859572699637911</v>
      </c>
    </row>
    <row r="9" spans="1:6">
      <c r="A9" s="129">
        <v>56</v>
      </c>
      <c r="B9" s="129">
        <v>62</v>
      </c>
    </row>
    <row r="10" spans="1:6">
      <c r="A10" s="129">
        <v>58</v>
      </c>
      <c r="B10" s="129">
        <v>64</v>
      </c>
    </row>
    <row r="11" spans="1:6">
      <c r="A11" s="129">
        <v>60</v>
      </c>
      <c r="B11" s="129">
        <v>66</v>
      </c>
    </row>
    <row r="12" spans="1:6">
      <c r="A12" s="129">
        <v>62</v>
      </c>
      <c r="B12" s="129">
        <v>67</v>
      </c>
    </row>
    <row r="13" spans="1:6">
      <c r="A13" s="129">
        <v>64</v>
      </c>
      <c r="B13" s="129">
        <v>69</v>
      </c>
    </row>
    <row r="14" spans="1:6">
      <c r="A14" s="129">
        <v>65</v>
      </c>
      <c r="B14" s="129">
        <v>71</v>
      </c>
    </row>
    <row r="15" spans="1:6">
      <c r="A15" s="129">
        <v>67</v>
      </c>
      <c r="B15" s="129">
        <v>73</v>
      </c>
    </row>
    <row r="16" spans="1:6">
      <c r="A16" s="129">
        <v>69</v>
      </c>
      <c r="B16" s="129">
        <v>74</v>
      </c>
    </row>
    <row r="17" spans="1:2">
      <c r="A17" s="129">
        <v>70</v>
      </c>
      <c r="B17" s="129">
        <v>76</v>
      </c>
    </row>
    <row r="18" spans="1:2">
      <c r="A18" s="129">
        <v>72</v>
      </c>
      <c r="B18" s="129">
        <v>78</v>
      </c>
    </row>
    <row r="19" spans="1:2">
      <c r="A19" s="129">
        <v>74</v>
      </c>
      <c r="B19" s="129">
        <v>80</v>
      </c>
    </row>
    <row r="20" spans="1:2">
      <c r="A20" s="129">
        <v>76</v>
      </c>
      <c r="B20" s="129">
        <v>82</v>
      </c>
    </row>
    <row r="21" spans="1:2">
      <c r="A21" s="129">
        <v>77</v>
      </c>
      <c r="B21" s="129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L1" sqref="L1"/>
    </sheetView>
  </sheetViews>
  <sheetFormatPr defaultRowHeight="15"/>
  <cols>
    <col min="3" max="3" width="9.7109375" customWidth="1"/>
  </cols>
  <sheetData>
    <row r="1" spans="1:13" ht="15.75">
      <c r="A1" s="188" t="s">
        <v>9</v>
      </c>
      <c r="B1" s="189"/>
      <c r="C1" s="189"/>
      <c r="D1" s="189"/>
      <c r="E1" s="189"/>
      <c r="F1" s="189"/>
      <c r="G1" s="189"/>
      <c r="H1" s="189"/>
      <c r="I1" s="189"/>
      <c r="J1" s="189"/>
      <c r="K1" s="190"/>
      <c r="L1" s="8"/>
      <c r="M1" s="9"/>
    </row>
    <row r="2" spans="1:13" ht="15.75">
      <c r="A2" s="191" t="s">
        <v>10</v>
      </c>
      <c r="B2" s="192"/>
      <c r="C2" s="192"/>
      <c r="D2" s="192"/>
      <c r="E2" s="192"/>
      <c r="F2" s="192"/>
      <c r="G2" s="192"/>
      <c r="H2" s="192"/>
      <c r="I2" s="192"/>
      <c r="J2" s="192"/>
      <c r="K2" s="193"/>
      <c r="L2" s="4"/>
      <c r="M2" s="12"/>
    </row>
    <row r="3" spans="1:13" ht="15.75">
      <c r="A3" s="191" t="s">
        <v>11</v>
      </c>
      <c r="B3" s="192"/>
      <c r="C3" s="192"/>
      <c r="D3" s="192"/>
      <c r="E3" s="192"/>
      <c r="F3" s="192"/>
      <c r="G3" s="192"/>
      <c r="H3" s="192"/>
      <c r="I3" s="192"/>
      <c r="J3" s="192"/>
      <c r="K3" s="193"/>
      <c r="L3" s="4"/>
      <c r="M3" s="12"/>
    </row>
    <row r="4" spans="1:13" ht="16.5" thickBot="1">
      <c r="A4" s="194" t="s">
        <v>12</v>
      </c>
      <c r="B4" s="195"/>
      <c r="C4" s="195"/>
      <c r="D4" s="195"/>
      <c r="E4" s="195"/>
      <c r="F4" s="195"/>
      <c r="G4" s="195"/>
      <c r="H4" s="195"/>
      <c r="I4" s="195"/>
      <c r="J4" s="195"/>
      <c r="K4" s="196"/>
      <c r="L4" s="4"/>
      <c r="M4" s="12"/>
    </row>
    <row r="5" spans="1:13" ht="16.5" thickBot="1">
      <c r="A5" s="10" t="s">
        <v>24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4"/>
      <c r="M5" s="12"/>
    </row>
    <row r="6" spans="1:13" ht="16.5" thickBot="1">
      <c r="A6" s="197" t="s">
        <v>25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9"/>
    </row>
    <row r="7" spans="1:13" ht="15.75">
      <c r="A7" s="21">
        <v>3</v>
      </c>
    </row>
    <row r="8" spans="1:13" ht="15.75">
      <c r="A8" s="21">
        <v>2</v>
      </c>
    </row>
    <row r="9" spans="1:13" ht="16.5" thickBot="1">
      <c r="A9" s="21">
        <v>5</v>
      </c>
    </row>
    <row r="10" spans="1:13" ht="18.75">
      <c r="A10" s="21">
        <v>4</v>
      </c>
      <c r="C10" s="14" t="s">
        <v>2</v>
      </c>
      <c r="D10" s="15">
        <f>A57/50</f>
        <v>3.38</v>
      </c>
    </row>
    <row r="11" spans="1:13" ht="18.75">
      <c r="A11" s="21">
        <v>7</v>
      </c>
      <c r="C11" s="16" t="s">
        <v>3</v>
      </c>
      <c r="D11" s="17">
        <f>MEDIAN(A7:A56)</f>
        <v>3</v>
      </c>
    </row>
    <row r="12" spans="1:13" ht="19.5" thickBot="1">
      <c r="A12" s="21">
        <v>2</v>
      </c>
      <c r="C12" s="18" t="s">
        <v>4</v>
      </c>
      <c r="D12" s="19">
        <f>MODE(A7:A56)</f>
        <v>2</v>
      </c>
    </row>
    <row r="13" spans="1:13" ht="15.75">
      <c r="A13" s="21">
        <v>3</v>
      </c>
    </row>
    <row r="14" spans="1:13" ht="15.75">
      <c r="A14" s="21">
        <v>3</v>
      </c>
    </row>
    <row r="15" spans="1:13" ht="15.75">
      <c r="A15" s="21">
        <v>1</v>
      </c>
    </row>
    <row r="16" spans="1:13" ht="15.75">
      <c r="A16" s="21">
        <v>6</v>
      </c>
    </row>
    <row r="17" spans="1:1" ht="15.75">
      <c r="A17" s="21">
        <v>4</v>
      </c>
    </row>
    <row r="18" spans="1:1" ht="15.75">
      <c r="A18" s="21">
        <v>2</v>
      </c>
    </row>
    <row r="19" spans="1:1" ht="15.75">
      <c r="A19" s="21">
        <v>3</v>
      </c>
    </row>
    <row r="20" spans="1:1" ht="15.75">
      <c r="A20" s="21">
        <v>5</v>
      </c>
    </row>
    <row r="21" spans="1:1" ht="15.75">
      <c r="A21" s="21">
        <v>2</v>
      </c>
    </row>
    <row r="22" spans="1:1" ht="15.75">
      <c r="A22" s="21">
        <v>4</v>
      </c>
    </row>
    <row r="23" spans="1:1" ht="15.75">
      <c r="A23" s="21">
        <v>2</v>
      </c>
    </row>
    <row r="24" spans="1:1" ht="15.75">
      <c r="A24" s="21">
        <v>1</v>
      </c>
    </row>
    <row r="25" spans="1:1" ht="15.75">
      <c r="A25" s="21">
        <v>3</v>
      </c>
    </row>
    <row r="26" spans="1:1" ht="15.75">
      <c r="A26" s="21">
        <v>5</v>
      </c>
    </row>
    <row r="27" spans="1:1" ht="15.75">
      <c r="A27" s="21">
        <v>6</v>
      </c>
    </row>
    <row r="28" spans="1:1" ht="15.75">
      <c r="A28" s="21">
        <v>3</v>
      </c>
    </row>
    <row r="29" spans="1:1" ht="15.75">
      <c r="A29" s="21">
        <v>2</v>
      </c>
    </row>
    <row r="30" spans="1:1" ht="15.75">
      <c r="A30" s="21">
        <v>1</v>
      </c>
    </row>
    <row r="31" spans="1:1" ht="15.75">
      <c r="A31" s="21">
        <v>4</v>
      </c>
    </row>
    <row r="32" spans="1:1" ht="15.75">
      <c r="A32" s="21">
        <v>2</v>
      </c>
    </row>
    <row r="33" spans="1:1" ht="15.75">
      <c r="A33" s="21">
        <v>4</v>
      </c>
    </row>
    <row r="34" spans="1:1" ht="15.75">
      <c r="A34" s="21">
        <v>5</v>
      </c>
    </row>
    <row r="35" spans="1:1" ht="15.75">
      <c r="A35" s="21">
        <v>3</v>
      </c>
    </row>
    <row r="36" spans="1:1" ht="15.75">
      <c r="A36" s="21">
        <v>2</v>
      </c>
    </row>
    <row r="37" spans="1:1" ht="15.75">
      <c r="A37" s="21">
        <v>7</v>
      </c>
    </row>
    <row r="38" spans="1:1" ht="15.75">
      <c r="A38" s="21">
        <v>2</v>
      </c>
    </row>
    <row r="39" spans="1:1" ht="15.75">
      <c r="A39" s="21">
        <v>3</v>
      </c>
    </row>
    <row r="40" spans="1:1" ht="15.75">
      <c r="A40" s="21">
        <v>4</v>
      </c>
    </row>
    <row r="41" spans="1:1" ht="15.75">
      <c r="A41" s="21">
        <v>5</v>
      </c>
    </row>
    <row r="42" spans="1:1" ht="15.75">
      <c r="A42" s="21">
        <v>1</v>
      </c>
    </row>
    <row r="43" spans="1:1" ht="15.75">
      <c r="A43" s="21">
        <v>6</v>
      </c>
    </row>
    <row r="44" spans="1:1" ht="15.75">
      <c r="A44" s="21">
        <v>2</v>
      </c>
    </row>
    <row r="45" spans="1:1" ht="15.75">
      <c r="A45" s="21">
        <v>4</v>
      </c>
    </row>
    <row r="46" spans="1:1" ht="15.75">
      <c r="A46" s="21">
        <v>3</v>
      </c>
    </row>
    <row r="47" spans="1:1" ht="15.75">
      <c r="A47" s="21">
        <v>5</v>
      </c>
    </row>
    <row r="48" spans="1:1" ht="15.75">
      <c r="A48" s="21">
        <v>3</v>
      </c>
    </row>
    <row r="49" spans="1:1" ht="15.75">
      <c r="A49" s="21">
        <v>2</v>
      </c>
    </row>
    <row r="50" spans="1:1" ht="15.75">
      <c r="A50" s="21">
        <v>4</v>
      </c>
    </row>
    <row r="51" spans="1:1" ht="15.75">
      <c r="A51" s="21">
        <v>2</v>
      </c>
    </row>
    <row r="52" spans="1:1" ht="15.75">
      <c r="A52" s="21">
        <v>6</v>
      </c>
    </row>
    <row r="53" spans="1:1" ht="15.75">
      <c r="A53" s="21">
        <v>3</v>
      </c>
    </row>
    <row r="54" spans="1:1" ht="15.75">
      <c r="A54" s="21">
        <v>2</v>
      </c>
    </row>
    <row r="55" spans="1:1" ht="15.75">
      <c r="A55" s="21">
        <v>4</v>
      </c>
    </row>
    <row r="56" spans="1:1" ht="15.75">
      <c r="A56" s="21">
        <v>5</v>
      </c>
    </row>
    <row r="57" spans="1:1" ht="18.75">
      <c r="A57" s="1">
        <f>SUM(A8:A56)</f>
        <v>169</v>
      </c>
    </row>
  </sheetData>
  <mergeCells count="5">
    <mergeCell ref="A1:K1"/>
    <mergeCell ref="A2:K2"/>
    <mergeCell ref="A3:K3"/>
    <mergeCell ref="A4:K4"/>
    <mergeCell ref="A6:M6"/>
  </mergeCells>
  <pageMargins left="0.7" right="0.7" top="0.75" bottom="0.75" header="0.3" footer="0.3"/>
  <pageSetup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4" sqref="E4"/>
    </sheetView>
  </sheetViews>
  <sheetFormatPr defaultRowHeight="15"/>
  <cols>
    <col min="1" max="1" width="14.5703125" bestFit="1" customWidth="1"/>
    <col min="2" max="2" width="15.42578125" bestFit="1" customWidth="1"/>
    <col min="4" max="4" width="20.7109375" bestFit="1" customWidth="1"/>
    <col min="5" max="5" width="17.140625" bestFit="1" customWidth="1"/>
  </cols>
  <sheetData>
    <row r="1" spans="1:5" ht="19.5" thickBot="1">
      <c r="A1" s="133" t="s">
        <v>185</v>
      </c>
      <c r="B1" s="146" t="s">
        <v>186</v>
      </c>
    </row>
    <row r="2" spans="1:5">
      <c r="A2" s="149">
        <v>10</v>
      </c>
      <c r="B2" s="149">
        <v>60</v>
      </c>
    </row>
    <row r="3" spans="1:5" ht="15.75" thickBot="1">
      <c r="A3" s="149">
        <v>12</v>
      </c>
      <c r="B3" s="149">
        <v>65</v>
      </c>
    </row>
    <row r="4" spans="1:5" ht="19.5" thickBot="1">
      <c r="A4" s="149">
        <v>15</v>
      </c>
      <c r="B4" s="149">
        <v>70</v>
      </c>
      <c r="D4" s="133" t="s">
        <v>180</v>
      </c>
      <c r="E4" s="402">
        <f>COVAR(A2:A31,B2:B31)</f>
        <v>339.85555555555567</v>
      </c>
    </row>
    <row r="5" spans="1:5">
      <c r="A5" s="149">
        <v>18</v>
      </c>
      <c r="B5" s="149">
        <v>75</v>
      </c>
    </row>
    <row r="6" spans="1:5">
      <c r="A6" s="149">
        <v>20</v>
      </c>
      <c r="B6" s="149">
        <v>80</v>
      </c>
    </row>
    <row r="7" spans="1:5">
      <c r="A7" s="149">
        <v>22</v>
      </c>
      <c r="B7" s="149">
        <v>82</v>
      </c>
    </row>
    <row r="8" spans="1:5" ht="16.5" thickBot="1">
      <c r="A8" s="149">
        <v>25</v>
      </c>
      <c r="B8" s="149">
        <v>85</v>
      </c>
      <c r="D8" s="148"/>
    </row>
    <row r="9" spans="1:5" ht="19.5" thickBot="1">
      <c r="A9" s="149">
        <v>28</v>
      </c>
      <c r="B9" s="149">
        <v>88</v>
      </c>
      <c r="D9" s="133" t="s">
        <v>181</v>
      </c>
      <c r="E9" s="401">
        <f>CORREL(A2:A31,B2:B31)</f>
        <v>0.97728655215337157</v>
      </c>
    </row>
    <row r="10" spans="1:5">
      <c r="A10" s="149">
        <v>30</v>
      </c>
      <c r="B10" s="149">
        <v>90</v>
      </c>
    </row>
    <row r="11" spans="1:5">
      <c r="A11" s="149">
        <v>32</v>
      </c>
      <c r="B11" s="149">
        <v>92</v>
      </c>
    </row>
    <row r="12" spans="1:5">
      <c r="A12" s="149">
        <v>35</v>
      </c>
      <c r="B12" s="149">
        <v>93</v>
      </c>
    </row>
    <row r="13" spans="1:5">
      <c r="A13" s="149">
        <v>38</v>
      </c>
      <c r="B13" s="149">
        <v>95</v>
      </c>
    </row>
    <row r="14" spans="1:5">
      <c r="A14" s="149">
        <v>40</v>
      </c>
      <c r="B14" s="149">
        <v>96</v>
      </c>
    </row>
    <row r="15" spans="1:5">
      <c r="A15" s="149">
        <v>42</v>
      </c>
      <c r="B15" s="149">
        <v>97</v>
      </c>
    </row>
    <row r="16" spans="1:5">
      <c r="A16" s="149">
        <v>45</v>
      </c>
      <c r="B16" s="149">
        <v>98</v>
      </c>
    </row>
    <row r="17" spans="1:2">
      <c r="A17" s="149">
        <v>48</v>
      </c>
      <c r="B17" s="149">
        <v>99</v>
      </c>
    </row>
    <row r="18" spans="1:2">
      <c r="A18" s="149">
        <v>50</v>
      </c>
      <c r="B18" s="149">
        <v>100</v>
      </c>
    </row>
    <row r="19" spans="1:2">
      <c r="A19" s="149">
        <v>52</v>
      </c>
      <c r="B19" s="149">
        <v>102</v>
      </c>
    </row>
    <row r="20" spans="1:2">
      <c r="A20" s="149">
        <v>55</v>
      </c>
      <c r="B20" s="149">
        <v>105</v>
      </c>
    </row>
    <row r="21" spans="1:2">
      <c r="A21" s="149">
        <v>58</v>
      </c>
      <c r="B21" s="149">
        <v>106</v>
      </c>
    </row>
    <row r="22" spans="1:2">
      <c r="A22" s="149">
        <v>60</v>
      </c>
      <c r="B22" s="149">
        <v>107</v>
      </c>
    </row>
    <row r="23" spans="1:2">
      <c r="A23" s="149">
        <v>62</v>
      </c>
      <c r="B23" s="149">
        <v>108</v>
      </c>
    </row>
    <row r="24" spans="1:2">
      <c r="A24" s="149">
        <v>62</v>
      </c>
      <c r="B24" s="149">
        <v>110</v>
      </c>
    </row>
    <row r="25" spans="1:2">
      <c r="A25" s="149">
        <v>68</v>
      </c>
      <c r="B25" s="149">
        <v>112</v>
      </c>
    </row>
    <row r="26" spans="1:2">
      <c r="A26" s="149">
        <v>70</v>
      </c>
      <c r="B26" s="149">
        <v>114</v>
      </c>
    </row>
    <row r="27" spans="1:2">
      <c r="A27" s="149">
        <v>72</v>
      </c>
      <c r="B27" s="149">
        <v>115</v>
      </c>
    </row>
    <row r="28" spans="1:2">
      <c r="A28" s="149">
        <v>75</v>
      </c>
      <c r="B28" s="149">
        <v>116</v>
      </c>
    </row>
    <row r="29" spans="1:2">
      <c r="A29" s="149">
        <v>78</v>
      </c>
      <c r="B29" s="149">
        <v>118</v>
      </c>
    </row>
    <row r="30" spans="1:2">
      <c r="A30" s="149">
        <v>80</v>
      </c>
      <c r="B30" s="149">
        <v>120</v>
      </c>
    </row>
    <row r="31" spans="1:2">
      <c r="A31" s="149">
        <v>82</v>
      </c>
      <c r="B31" s="149">
        <v>122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D10" sqref="D10"/>
    </sheetView>
  </sheetViews>
  <sheetFormatPr defaultRowHeight="15"/>
  <cols>
    <col min="4" max="4" width="16.85546875" bestFit="1" customWidth="1"/>
  </cols>
  <sheetData>
    <row r="1" spans="2:7" ht="15.75" thickBot="1"/>
    <row r="2" spans="2:7">
      <c r="B2" s="239" t="s">
        <v>187</v>
      </c>
      <c r="C2" s="240"/>
      <c r="D2" s="240"/>
      <c r="E2" s="240"/>
      <c r="F2" s="240"/>
      <c r="G2" s="241"/>
    </row>
    <row r="3" spans="2:7">
      <c r="B3" s="242"/>
      <c r="C3" s="243"/>
      <c r="D3" s="243"/>
      <c r="E3" s="243"/>
      <c r="F3" s="243"/>
      <c r="G3" s="244"/>
    </row>
    <row r="4" spans="2:7">
      <c r="B4" s="242"/>
      <c r="C4" s="243"/>
      <c r="D4" s="243"/>
      <c r="E4" s="243"/>
      <c r="F4" s="243"/>
      <c r="G4" s="244"/>
    </row>
    <row r="5" spans="2:7">
      <c r="B5" s="242"/>
      <c r="C5" s="243"/>
      <c r="D5" s="243"/>
      <c r="E5" s="243"/>
      <c r="F5" s="243"/>
      <c r="G5" s="244"/>
    </row>
    <row r="6" spans="2:7" ht="15.75" thickBot="1">
      <c r="B6" s="245"/>
      <c r="C6" s="246"/>
      <c r="D6" s="246"/>
      <c r="E6" s="246"/>
      <c r="F6" s="246"/>
      <c r="G6" s="247"/>
    </row>
    <row r="9" spans="2:7" ht="15.75" thickBot="1"/>
    <row r="10" spans="2:7" ht="19.5" thickBot="1">
      <c r="D10" s="400">
        <f>_xlfn.BINOM.DIST(3,100,1/6,FALSE)</f>
        <v>1.5619797603914421E-5</v>
      </c>
    </row>
  </sheetData>
  <mergeCells count="1">
    <mergeCell ref="B2:G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0" sqref="C10"/>
    </sheetView>
  </sheetViews>
  <sheetFormatPr defaultRowHeight="15"/>
  <cols>
    <col min="3" max="3" width="17.140625" bestFit="1" customWidth="1"/>
  </cols>
  <sheetData>
    <row r="1" spans="1:5" ht="15" customHeight="1">
      <c r="A1" s="239" t="s">
        <v>188</v>
      </c>
      <c r="B1" s="308"/>
      <c r="C1" s="308"/>
      <c r="D1" s="308"/>
      <c r="E1" s="309"/>
    </row>
    <row r="2" spans="1:5">
      <c r="A2" s="310"/>
      <c r="B2" s="311"/>
      <c r="C2" s="311"/>
      <c r="D2" s="311"/>
      <c r="E2" s="312"/>
    </row>
    <row r="3" spans="1:5">
      <c r="A3" s="310"/>
      <c r="B3" s="311"/>
      <c r="C3" s="311"/>
      <c r="D3" s="311"/>
      <c r="E3" s="312"/>
    </row>
    <row r="4" spans="1:5">
      <c r="A4" s="310"/>
      <c r="B4" s="311"/>
      <c r="C4" s="311"/>
      <c r="D4" s="311"/>
      <c r="E4" s="312"/>
    </row>
    <row r="5" spans="1:5">
      <c r="A5" s="310"/>
      <c r="B5" s="311"/>
      <c r="C5" s="311"/>
      <c r="D5" s="311"/>
      <c r="E5" s="312"/>
    </row>
    <row r="6" spans="1:5" ht="15.75" thickBot="1">
      <c r="A6" s="313"/>
      <c r="B6" s="314"/>
      <c r="C6" s="314"/>
      <c r="D6" s="314"/>
      <c r="E6" s="315"/>
    </row>
    <row r="9" spans="1:5" ht="15.75" thickBot="1"/>
    <row r="10" spans="1:5" ht="19.5" thickBot="1">
      <c r="C10" s="399">
        <f>COMBIN(13,2)*COMBIN(39,3)/COMBIN(52,5)</f>
        <v>0.27427971188475392</v>
      </c>
    </row>
  </sheetData>
  <mergeCells count="1">
    <mergeCell ref="A1:E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0" sqref="C10"/>
    </sheetView>
  </sheetViews>
  <sheetFormatPr defaultRowHeight="15"/>
  <sheetData>
    <row r="1" spans="1:5">
      <c r="A1" s="239" t="s">
        <v>189</v>
      </c>
      <c r="B1" s="240"/>
      <c r="C1" s="240"/>
      <c r="D1" s="240"/>
      <c r="E1" s="241"/>
    </row>
    <row r="2" spans="1:5">
      <c r="A2" s="242"/>
      <c r="B2" s="243"/>
      <c r="C2" s="243"/>
      <c r="D2" s="243"/>
      <c r="E2" s="244"/>
    </row>
    <row r="3" spans="1:5">
      <c r="A3" s="242"/>
      <c r="B3" s="243"/>
      <c r="C3" s="243"/>
      <c r="D3" s="243"/>
      <c r="E3" s="244"/>
    </row>
    <row r="4" spans="1:5">
      <c r="A4" s="242"/>
      <c r="B4" s="243"/>
      <c r="C4" s="243"/>
      <c r="D4" s="243"/>
      <c r="E4" s="244"/>
    </row>
    <row r="5" spans="1:5">
      <c r="A5" s="242"/>
      <c r="B5" s="243"/>
      <c r="C5" s="243"/>
      <c r="D5" s="243"/>
      <c r="E5" s="244"/>
    </row>
    <row r="6" spans="1:5">
      <c r="A6" s="242"/>
      <c r="B6" s="243"/>
      <c r="C6" s="243"/>
      <c r="D6" s="243"/>
      <c r="E6" s="244"/>
    </row>
    <row r="7" spans="1:5" ht="15.75" thickBot="1">
      <c r="A7" s="245"/>
      <c r="B7" s="246"/>
      <c r="C7" s="246"/>
      <c r="D7" s="246"/>
      <c r="E7" s="247"/>
    </row>
    <row r="9" spans="1:5" ht="15.75" thickBot="1"/>
    <row r="10" spans="1:5" ht="19.5" thickBot="1">
      <c r="C10" s="398">
        <f>10/4</f>
        <v>2.5</v>
      </c>
    </row>
  </sheetData>
  <mergeCells count="1">
    <mergeCell ref="A1:E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0" sqref="B10:E11"/>
    </sheetView>
  </sheetViews>
  <sheetFormatPr defaultRowHeight="15"/>
  <cols>
    <col min="7" max="7" width="17.140625" bestFit="1" customWidth="1"/>
  </cols>
  <sheetData>
    <row r="1" spans="1:7">
      <c r="A1" s="239" t="s">
        <v>190</v>
      </c>
      <c r="B1" s="240"/>
      <c r="C1" s="240"/>
      <c r="D1" s="240"/>
      <c r="E1" s="241"/>
    </row>
    <row r="2" spans="1:7">
      <c r="A2" s="242"/>
      <c r="B2" s="243"/>
      <c r="C2" s="243"/>
      <c r="D2" s="243"/>
      <c r="E2" s="244"/>
    </row>
    <row r="3" spans="1:7">
      <c r="A3" s="242"/>
      <c r="B3" s="243"/>
      <c r="C3" s="243"/>
      <c r="D3" s="243"/>
      <c r="E3" s="244"/>
    </row>
    <row r="4" spans="1:7">
      <c r="A4" s="242"/>
      <c r="B4" s="243"/>
      <c r="C4" s="243"/>
      <c r="D4" s="243"/>
      <c r="E4" s="244"/>
    </row>
    <row r="5" spans="1:7">
      <c r="A5" s="242"/>
      <c r="B5" s="243"/>
      <c r="C5" s="243"/>
      <c r="D5" s="243"/>
      <c r="E5" s="244"/>
    </row>
    <row r="6" spans="1:7" ht="15.75" thickBot="1">
      <c r="A6" s="245"/>
      <c r="B6" s="246"/>
      <c r="C6" s="246"/>
      <c r="D6" s="246"/>
      <c r="E6" s="247"/>
    </row>
    <row r="7" spans="1:7" ht="15.75" thickBot="1"/>
    <row r="8" spans="1:7" ht="19.5" thickBot="1">
      <c r="G8" s="386">
        <f>COMBIN(E10, E11) / COMBIN(E10 + 30 + 10, E11)</f>
        <v>3.331385154880187E-2</v>
      </c>
    </row>
    <row r="9" spans="1:7" ht="15.75" thickBot="1"/>
    <row r="10" spans="1:7" ht="15.75">
      <c r="B10" s="394" t="s">
        <v>191</v>
      </c>
      <c r="C10" s="395"/>
      <c r="D10" s="395"/>
      <c r="E10" s="106">
        <v>20</v>
      </c>
    </row>
    <row r="11" spans="1:7" ht="16.5" thickBot="1">
      <c r="B11" s="396" t="s">
        <v>192</v>
      </c>
      <c r="C11" s="397"/>
      <c r="D11" s="397"/>
      <c r="E11" s="169">
        <v>3</v>
      </c>
    </row>
  </sheetData>
  <mergeCells count="3">
    <mergeCell ref="A1:E6"/>
    <mergeCell ref="B10:D10"/>
    <mergeCell ref="B11:D1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F7"/>
    </sheetView>
  </sheetViews>
  <sheetFormatPr defaultRowHeight="15"/>
  <cols>
    <col min="2" max="2" width="17.140625" bestFit="1" customWidth="1"/>
  </cols>
  <sheetData>
    <row r="1" spans="1:6" ht="15" customHeight="1">
      <c r="A1" s="239" t="s">
        <v>193</v>
      </c>
      <c r="B1" s="308"/>
      <c r="C1" s="308"/>
      <c r="D1" s="308"/>
      <c r="E1" s="308"/>
      <c r="F1" s="309"/>
    </row>
    <row r="2" spans="1:6">
      <c r="A2" s="310"/>
      <c r="B2" s="311"/>
      <c r="C2" s="311"/>
      <c r="D2" s="311"/>
      <c r="E2" s="311"/>
      <c r="F2" s="312"/>
    </row>
    <row r="3" spans="1:6">
      <c r="A3" s="310"/>
      <c r="B3" s="311"/>
      <c r="C3" s="311"/>
      <c r="D3" s="311"/>
      <c r="E3" s="311"/>
      <c r="F3" s="312"/>
    </row>
    <row r="4" spans="1:6">
      <c r="A4" s="310"/>
      <c r="B4" s="311"/>
      <c r="C4" s="311"/>
      <c r="D4" s="311"/>
      <c r="E4" s="311"/>
      <c r="F4" s="312"/>
    </row>
    <row r="5" spans="1:6">
      <c r="A5" s="310"/>
      <c r="B5" s="311"/>
      <c r="C5" s="311"/>
      <c r="D5" s="311"/>
      <c r="E5" s="311"/>
      <c r="F5" s="312"/>
    </row>
    <row r="6" spans="1:6">
      <c r="A6" s="310"/>
      <c r="B6" s="311"/>
      <c r="C6" s="311"/>
      <c r="D6" s="311"/>
      <c r="E6" s="311"/>
      <c r="F6" s="312"/>
    </row>
    <row r="7" spans="1:6" ht="15.75" thickBot="1">
      <c r="A7" s="313"/>
      <c r="B7" s="314"/>
      <c r="C7" s="314"/>
      <c r="D7" s="314"/>
      <c r="E7" s="314"/>
      <c r="F7" s="315"/>
    </row>
    <row r="8" spans="1:6" ht="15.75" thickBot="1"/>
    <row r="9" spans="1:6" ht="19.5" thickBot="1">
      <c r="B9" s="393">
        <f>COMBIN(10,3) * POWER(0.3,3) * POWER(0.7,7)</f>
        <v>0.26682793199999982</v>
      </c>
    </row>
  </sheetData>
  <mergeCells count="1">
    <mergeCell ref="A1:F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1" sqref="F11"/>
    </sheetView>
  </sheetViews>
  <sheetFormatPr defaultRowHeight="15"/>
  <cols>
    <col min="2" max="2" width="17.140625" bestFit="1" customWidth="1"/>
  </cols>
  <sheetData>
    <row r="1" spans="1:6" ht="15" customHeight="1">
      <c r="A1" s="239" t="s">
        <v>194</v>
      </c>
      <c r="B1" s="308"/>
      <c r="C1" s="308"/>
      <c r="D1" s="308"/>
      <c r="E1" s="308"/>
      <c r="F1" s="309"/>
    </row>
    <row r="2" spans="1:6">
      <c r="A2" s="310"/>
      <c r="B2" s="311"/>
      <c r="C2" s="311"/>
      <c r="D2" s="311"/>
      <c r="E2" s="311"/>
      <c r="F2" s="312"/>
    </row>
    <row r="3" spans="1:6">
      <c r="A3" s="310"/>
      <c r="B3" s="311"/>
      <c r="C3" s="311"/>
      <c r="D3" s="311"/>
      <c r="E3" s="311"/>
      <c r="F3" s="312"/>
    </row>
    <row r="4" spans="1:6">
      <c r="A4" s="310"/>
      <c r="B4" s="311"/>
      <c r="C4" s="311"/>
      <c r="D4" s="311"/>
      <c r="E4" s="311"/>
      <c r="F4" s="312"/>
    </row>
    <row r="5" spans="1:6">
      <c r="A5" s="310"/>
      <c r="B5" s="311"/>
      <c r="C5" s="311"/>
      <c r="D5" s="311"/>
      <c r="E5" s="311"/>
      <c r="F5" s="312"/>
    </row>
    <row r="6" spans="1:6">
      <c r="A6" s="310"/>
      <c r="B6" s="311"/>
      <c r="C6" s="311"/>
      <c r="D6" s="311"/>
      <c r="E6" s="311"/>
      <c r="F6" s="312"/>
    </row>
    <row r="7" spans="1:6">
      <c r="A7" s="310"/>
      <c r="B7" s="311"/>
      <c r="C7" s="311"/>
      <c r="D7" s="311"/>
      <c r="E7" s="311"/>
      <c r="F7" s="312"/>
    </row>
    <row r="8" spans="1:6" ht="15.75" thickBot="1">
      <c r="A8" s="313"/>
      <c r="B8" s="314"/>
      <c r="C8" s="314"/>
      <c r="D8" s="314"/>
      <c r="E8" s="314"/>
      <c r="F8" s="315"/>
    </row>
    <row r="9" spans="1:6" ht="15.75" thickBot="1"/>
    <row r="10" spans="1:6" ht="21">
      <c r="A10" s="390" t="s">
        <v>195</v>
      </c>
      <c r="B10" s="391">
        <v>165</v>
      </c>
    </row>
    <row r="11" spans="1:6" ht="21">
      <c r="A11" s="139" t="s">
        <v>196</v>
      </c>
      <c r="B11" s="140">
        <v>10</v>
      </c>
    </row>
    <row r="12" spans="1:6" ht="21.75" thickBot="1">
      <c r="A12" s="141" t="s">
        <v>156</v>
      </c>
      <c r="B12" s="142">
        <v>180</v>
      </c>
    </row>
    <row r="14" spans="1:6" ht="16.5" thickBot="1">
      <c r="B14" s="166">
        <f>(B12-B10)/B11</f>
        <v>1.5</v>
      </c>
    </row>
    <row r="15" spans="1:6" ht="19.5" thickBot="1">
      <c r="B15" s="392">
        <f>1 - _xlfn.NORM.DIST(B12,B10,B11,TRUE)</f>
        <v>6.6807201268858085E-2</v>
      </c>
    </row>
  </sheetData>
  <mergeCells count="1">
    <mergeCell ref="A1:F8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16" sqref="F16"/>
    </sheetView>
  </sheetViews>
  <sheetFormatPr defaultRowHeight="15"/>
  <cols>
    <col min="4" max="4" width="17.140625" bestFit="1" customWidth="1"/>
  </cols>
  <sheetData>
    <row r="1" spans="1:5">
      <c r="A1" s="239" t="s">
        <v>197</v>
      </c>
      <c r="B1" s="240"/>
      <c r="C1" s="240"/>
      <c r="D1" s="240"/>
      <c r="E1" s="241"/>
    </row>
    <row r="2" spans="1:5">
      <c r="A2" s="242"/>
      <c r="B2" s="243"/>
      <c r="C2" s="243"/>
      <c r="D2" s="243"/>
      <c r="E2" s="244"/>
    </row>
    <row r="3" spans="1:5">
      <c r="A3" s="242"/>
      <c r="B3" s="243"/>
      <c r="C3" s="243"/>
      <c r="D3" s="243"/>
      <c r="E3" s="244"/>
    </row>
    <row r="4" spans="1:5">
      <c r="A4" s="242"/>
      <c r="B4" s="243"/>
      <c r="C4" s="243"/>
      <c r="D4" s="243"/>
      <c r="E4" s="244"/>
    </row>
    <row r="5" spans="1:5">
      <c r="A5" s="242"/>
      <c r="B5" s="243"/>
      <c r="C5" s="243"/>
      <c r="D5" s="243"/>
      <c r="E5" s="244"/>
    </row>
    <row r="6" spans="1:5">
      <c r="A6" s="242"/>
      <c r="B6" s="243"/>
      <c r="C6" s="243"/>
      <c r="D6" s="243"/>
      <c r="E6" s="244"/>
    </row>
    <row r="7" spans="1:5" ht="15.75" thickBot="1">
      <c r="A7" s="245"/>
      <c r="B7" s="246"/>
      <c r="C7" s="246"/>
      <c r="D7" s="246"/>
      <c r="E7" s="247"/>
    </row>
    <row r="9" spans="1:5" ht="15.75" thickBot="1"/>
    <row r="10" spans="1:5" ht="19.5" thickBot="1">
      <c r="A10" s="135" t="s">
        <v>195</v>
      </c>
      <c r="B10" s="136">
        <v>5</v>
      </c>
      <c r="D10" s="387">
        <f>1 - EXP(-B12*B11)</f>
        <v>0.45118836390597361</v>
      </c>
    </row>
    <row r="11" spans="1:5" ht="18.75">
      <c r="A11" s="137" t="s">
        <v>156</v>
      </c>
      <c r="B11" s="388">
        <v>3</v>
      </c>
    </row>
    <row r="12" spans="1:5" ht="19.5" thickBot="1">
      <c r="A12" s="382" t="s">
        <v>198</v>
      </c>
      <c r="B12" s="389">
        <f>1/B10</f>
        <v>0.2</v>
      </c>
    </row>
  </sheetData>
  <mergeCells count="1">
    <mergeCell ref="A1:E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9" sqref="B9"/>
    </sheetView>
  </sheetViews>
  <sheetFormatPr defaultRowHeight="15"/>
  <cols>
    <col min="2" max="2" width="9.140625" customWidth="1"/>
    <col min="6" max="6" width="13.7109375" customWidth="1"/>
  </cols>
  <sheetData>
    <row r="1" spans="1:7">
      <c r="A1" s="239" t="s">
        <v>199</v>
      </c>
      <c r="B1" s="240"/>
      <c r="C1" s="240"/>
      <c r="D1" s="240"/>
      <c r="E1" s="240"/>
      <c r="F1" s="241"/>
    </row>
    <row r="2" spans="1:7">
      <c r="A2" s="242"/>
      <c r="B2" s="243"/>
      <c r="C2" s="243"/>
      <c r="D2" s="243"/>
      <c r="E2" s="243"/>
      <c r="F2" s="244"/>
    </row>
    <row r="3" spans="1:7">
      <c r="A3" s="242"/>
      <c r="B3" s="243"/>
      <c r="C3" s="243"/>
      <c r="D3" s="243"/>
      <c r="E3" s="243"/>
      <c r="F3" s="244"/>
    </row>
    <row r="4" spans="1:7">
      <c r="A4" s="242"/>
      <c r="B4" s="243"/>
      <c r="C4" s="243"/>
      <c r="D4" s="243"/>
      <c r="E4" s="243"/>
      <c r="F4" s="244"/>
    </row>
    <row r="5" spans="1:7">
      <c r="A5" s="242"/>
      <c r="B5" s="243"/>
      <c r="C5" s="243"/>
      <c r="D5" s="243"/>
      <c r="E5" s="243"/>
      <c r="F5" s="244"/>
    </row>
    <row r="6" spans="1:7">
      <c r="A6" s="242"/>
      <c r="B6" s="243"/>
      <c r="C6" s="243"/>
      <c r="D6" s="243"/>
      <c r="E6" s="243"/>
      <c r="F6" s="244"/>
    </row>
    <row r="7" spans="1:7">
      <c r="A7" s="242"/>
      <c r="B7" s="243"/>
      <c r="C7" s="243"/>
      <c r="D7" s="243"/>
      <c r="E7" s="243"/>
      <c r="F7" s="244"/>
    </row>
    <row r="8" spans="1:7" ht="15.75" thickBot="1">
      <c r="A8" s="245"/>
      <c r="B8" s="246"/>
      <c r="C8" s="246"/>
      <c r="D8" s="246"/>
      <c r="E8" s="246"/>
      <c r="F8" s="247"/>
    </row>
    <row r="10" spans="1:7" ht="16.5" thickBot="1">
      <c r="A10" s="132" t="s">
        <v>195</v>
      </c>
      <c r="B10" s="149">
        <v>1000</v>
      </c>
    </row>
    <row r="11" spans="1:7" ht="18.75">
      <c r="A11" s="128" t="s">
        <v>196</v>
      </c>
      <c r="B11" s="149">
        <v>100</v>
      </c>
      <c r="E11" s="372" t="s">
        <v>202</v>
      </c>
      <c r="F11" s="373"/>
      <c r="G11" s="150">
        <f>(B12-B10) / B11</f>
        <v>-1</v>
      </c>
    </row>
    <row r="12" spans="1:7" ht="19.5" thickBot="1">
      <c r="A12" s="128" t="s">
        <v>200</v>
      </c>
      <c r="B12" s="149">
        <v>900</v>
      </c>
      <c r="E12" s="374" t="s">
        <v>203</v>
      </c>
      <c r="F12" s="375"/>
      <c r="G12" s="151">
        <f>(B13-B10)/B11</f>
        <v>1</v>
      </c>
    </row>
    <row r="13" spans="1:7" ht="19.5" thickBot="1">
      <c r="A13" s="128" t="s">
        <v>201</v>
      </c>
      <c r="B13" s="149">
        <v>1100</v>
      </c>
    </row>
    <row r="14" spans="1:7" ht="15.75">
      <c r="E14" s="372" t="s">
        <v>204</v>
      </c>
      <c r="F14" s="373"/>
      <c r="G14" s="152">
        <f>_xlfn.NORM.DIST(B12,B10,B11,TRUE)</f>
        <v>0.15865525393145699</v>
      </c>
    </row>
    <row r="15" spans="1:7" ht="16.5" thickBot="1">
      <c r="E15" s="374" t="s">
        <v>205</v>
      </c>
      <c r="F15" s="375"/>
      <c r="G15" s="153">
        <f>_xlfn.NORM.DIST(B13,B10,B11,TRUE)</f>
        <v>0.84134474606854304</v>
      </c>
    </row>
  </sheetData>
  <mergeCells count="5">
    <mergeCell ref="A1:F8"/>
    <mergeCell ref="E11:F11"/>
    <mergeCell ref="E12:F12"/>
    <mergeCell ref="E14:F14"/>
    <mergeCell ref="E15:F1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F8"/>
    </sheetView>
  </sheetViews>
  <sheetFormatPr defaultRowHeight="15"/>
  <cols>
    <col min="4" max="4" width="12.7109375" bestFit="1" customWidth="1"/>
  </cols>
  <sheetData>
    <row r="1" spans="1:6">
      <c r="A1" s="239" t="s">
        <v>206</v>
      </c>
      <c r="B1" s="240"/>
      <c r="C1" s="240"/>
      <c r="D1" s="240"/>
      <c r="E1" s="240"/>
      <c r="F1" s="241"/>
    </row>
    <row r="2" spans="1:6">
      <c r="A2" s="242"/>
      <c r="B2" s="243"/>
      <c r="C2" s="243"/>
      <c r="D2" s="243"/>
      <c r="E2" s="243"/>
      <c r="F2" s="244"/>
    </row>
    <row r="3" spans="1:6">
      <c r="A3" s="242"/>
      <c r="B3" s="243"/>
      <c r="C3" s="243"/>
      <c r="D3" s="243"/>
      <c r="E3" s="243"/>
      <c r="F3" s="244"/>
    </row>
    <row r="4" spans="1:6">
      <c r="A4" s="242"/>
      <c r="B4" s="243"/>
      <c r="C4" s="243"/>
      <c r="D4" s="243"/>
      <c r="E4" s="243"/>
      <c r="F4" s="244"/>
    </row>
    <row r="5" spans="1:6">
      <c r="A5" s="242"/>
      <c r="B5" s="243"/>
      <c r="C5" s="243"/>
      <c r="D5" s="243"/>
      <c r="E5" s="243"/>
      <c r="F5" s="244"/>
    </row>
    <row r="6" spans="1:6">
      <c r="A6" s="242"/>
      <c r="B6" s="243"/>
      <c r="C6" s="243"/>
      <c r="D6" s="243"/>
      <c r="E6" s="243"/>
      <c r="F6" s="244"/>
    </row>
    <row r="7" spans="1:6">
      <c r="A7" s="242"/>
      <c r="B7" s="243"/>
      <c r="C7" s="243"/>
      <c r="D7" s="243"/>
      <c r="E7" s="243"/>
      <c r="F7" s="244"/>
    </row>
    <row r="8" spans="1:6" ht="15.75" thickBot="1">
      <c r="A8" s="245"/>
      <c r="B8" s="246"/>
      <c r="C8" s="246"/>
      <c r="D8" s="246"/>
      <c r="E8" s="246"/>
      <c r="F8" s="247"/>
    </row>
    <row r="10" spans="1:6" ht="15.75" thickBot="1"/>
    <row r="11" spans="1:6" ht="18.75">
      <c r="A11" s="135" t="s">
        <v>200</v>
      </c>
      <c r="B11" s="154">
        <v>100</v>
      </c>
      <c r="D11" s="156" t="s">
        <v>6</v>
      </c>
      <c r="E11" s="159">
        <f>B12-B11</f>
        <v>100</v>
      </c>
    </row>
    <row r="12" spans="1:6" ht="19.5" thickBot="1">
      <c r="A12" s="138" t="s">
        <v>207</v>
      </c>
      <c r="B12" s="155">
        <v>200</v>
      </c>
      <c r="D12" s="157" t="s">
        <v>208</v>
      </c>
      <c r="E12" s="160">
        <f>B12-B11</f>
        <v>100</v>
      </c>
    </row>
    <row r="13" spans="1:6" ht="16.5" thickBot="1">
      <c r="D13" s="158" t="s">
        <v>209</v>
      </c>
      <c r="E13" s="161">
        <f>E11/E12</f>
        <v>1</v>
      </c>
    </row>
  </sheetData>
  <mergeCells count="1">
    <mergeCell ref="A1:F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L1" sqref="L1"/>
    </sheetView>
  </sheetViews>
  <sheetFormatPr defaultRowHeight="15"/>
  <cols>
    <col min="3" max="3" width="8.85546875" customWidth="1"/>
    <col min="4" max="4" width="14" customWidth="1"/>
    <col min="15" max="15" width="11.140625" customWidth="1"/>
    <col min="16" max="16" width="13.42578125" customWidth="1"/>
  </cols>
  <sheetData>
    <row r="1" spans="1:16" ht="15.75">
      <c r="A1" s="206" t="s">
        <v>9</v>
      </c>
      <c r="B1" s="207"/>
      <c r="C1" s="207"/>
      <c r="D1" s="207"/>
      <c r="E1" s="207"/>
      <c r="F1" s="207"/>
      <c r="G1" s="207"/>
      <c r="H1" s="207"/>
      <c r="I1" s="207"/>
      <c r="J1" s="207"/>
      <c r="K1" s="208"/>
    </row>
    <row r="2" spans="1:16" ht="15.75">
      <c r="A2" s="209" t="s">
        <v>13</v>
      </c>
      <c r="B2" s="210"/>
      <c r="C2" s="210"/>
      <c r="D2" s="210"/>
      <c r="E2" s="210"/>
      <c r="F2" s="210"/>
      <c r="G2" s="210"/>
      <c r="H2" s="210"/>
      <c r="I2" s="210"/>
      <c r="J2" s="210"/>
      <c r="K2" s="211"/>
    </row>
    <row r="3" spans="1:16" ht="15.75">
      <c r="A3" s="209" t="s">
        <v>14</v>
      </c>
      <c r="B3" s="210"/>
      <c r="C3" s="210"/>
      <c r="D3" s="210"/>
      <c r="E3" s="210"/>
      <c r="F3" s="210"/>
      <c r="G3" s="210"/>
      <c r="H3" s="210"/>
      <c r="I3" s="210"/>
      <c r="J3" s="210"/>
      <c r="K3" s="211"/>
    </row>
    <row r="4" spans="1:16" ht="16.5" thickBot="1">
      <c r="A4" s="212" t="s">
        <v>15</v>
      </c>
      <c r="B4" s="213"/>
      <c r="C4" s="213"/>
      <c r="D4" s="213"/>
      <c r="E4" s="213"/>
      <c r="F4" s="213"/>
      <c r="G4" s="213"/>
      <c r="H4" s="213"/>
      <c r="I4" s="213"/>
      <c r="J4" s="213"/>
      <c r="K4" s="214"/>
      <c r="L4" s="20"/>
    </row>
    <row r="5" spans="1:16" ht="15.75" customHeight="1" thickBot="1">
      <c r="A5" s="215" t="s">
        <v>26</v>
      </c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7"/>
    </row>
    <row r="6" spans="1:16" ht="15.75">
      <c r="A6" s="11"/>
      <c r="B6" s="11"/>
      <c r="C6" s="11"/>
      <c r="D6" s="11"/>
      <c r="E6" s="11"/>
      <c r="F6" s="11"/>
      <c r="G6" s="11"/>
    </row>
    <row r="7" spans="1:16" ht="16.5" thickBot="1">
      <c r="A7" s="102">
        <v>120</v>
      </c>
    </row>
    <row r="8" spans="1:16" ht="15.75" customHeight="1">
      <c r="A8" s="102">
        <v>110</v>
      </c>
      <c r="C8" s="200" t="s">
        <v>6</v>
      </c>
      <c r="D8" s="201"/>
      <c r="E8" s="99">
        <f>A16-A12</f>
        <v>35</v>
      </c>
    </row>
    <row r="9" spans="1:16" ht="15.75" customHeight="1">
      <c r="A9" s="102">
        <v>130</v>
      </c>
      <c r="C9" s="202" t="s">
        <v>27</v>
      </c>
      <c r="D9" s="203"/>
      <c r="E9" s="17">
        <f>_xlfn.VAR.P(A7:A16)</f>
        <v>111</v>
      </c>
    </row>
    <row r="10" spans="1:16" ht="15.75" customHeight="1" thickBot="1">
      <c r="A10" s="102">
        <v>115</v>
      </c>
      <c r="C10" s="204" t="s">
        <v>5</v>
      </c>
      <c r="D10" s="205"/>
      <c r="E10" s="19">
        <f>STDEV(A7:A16)</f>
        <v>11.105554165971787</v>
      </c>
    </row>
    <row r="11" spans="1:16" ht="15.75">
      <c r="A11" s="102">
        <v>125</v>
      </c>
      <c r="C11" s="2"/>
      <c r="D11" s="2"/>
    </row>
    <row r="12" spans="1:16" ht="15.75">
      <c r="A12" s="102">
        <v>105</v>
      </c>
      <c r="C12" s="2"/>
      <c r="D12" s="2"/>
    </row>
    <row r="13" spans="1:16" ht="15.75">
      <c r="A13" s="102">
        <v>135</v>
      </c>
      <c r="C13" s="2"/>
      <c r="D13" s="2"/>
    </row>
    <row r="14" spans="1:16" ht="15.75">
      <c r="A14" s="102">
        <v>115</v>
      </c>
      <c r="C14" s="2"/>
      <c r="D14" s="2"/>
    </row>
    <row r="15" spans="1:16" ht="15.75">
      <c r="A15" s="102">
        <v>125</v>
      </c>
      <c r="C15" s="2"/>
      <c r="D15" s="2"/>
    </row>
    <row r="16" spans="1:16" ht="15.75">
      <c r="A16" s="102">
        <v>140</v>
      </c>
      <c r="C16" s="2"/>
      <c r="D16" s="2"/>
    </row>
    <row r="17" spans="3:4">
      <c r="C17" s="2"/>
      <c r="D17" s="2"/>
    </row>
    <row r="18" spans="3:4">
      <c r="C18" s="2"/>
      <c r="D18" s="2"/>
    </row>
    <row r="19" spans="3:4">
      <c r="C19" s="2"/>
      <c r="D19" s="2"/>
    </row>
    <row r="20" spans="3:4">
      <c r="C20" s="2"/>
      <c r="D20" s="2"/>
    </row>
    <row r="21" spans="3:4">
      <c r="C21" s="2"/>
      <c r="D21" s="2"/>
    </row>
  </sheetData>
  <mergeCells count="8">
    <mergeCell ref="C8:D8"/>
    <mergeCell ref="C9:D9"/>
    <mergeCell ref="C10:D10"/>
    <mergeCell ref="A1:K1"/>
    <mergeCell ref="A2:K2"/>
    <mergeCell ref="A3:K3"/>
    <mergeCell ref="A4:K4"/>
    <mergeCell ref="A5:P5"/>
  </mergeCells>
  <pageMargins left="0.7" right="0.7" top="0.75" bottom="0.75" header="0.3" footer="0.3"/>
  <pageSetup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G1" sqref="G1"/>
    </sheetView>
  </sheetViews>
  <sheetFormatPr defaultRowHeight="15"/>
  <cols>
    <col min="1" max="1" width="14.7109375" bestFit="1" customWidth="1"/>
    <col min="2" max="2" width="18.85546875" bestFit="1" customWidth="1"/>
  </cols>
  <sheetData>
    <row r="1" spans="1:6">
      <c r="A1" s="239" t="s">
        <v>210</v>
      </c>
      <c r="B1" s="240"/>
      <c r="C1" s="240"/>
      <c r="D1" s="240"/>
      <c r="E1" s="240"/>
      <c r="F1" s="241"/>
    </row>
    <row r="2" spans="1:6">
      <c r="A2" s="242"/>
      <c r="B2" s="243"/>
      <c r="C2" s="243"/>
      <c r="D2" s="243"/>
      <c r="E2" s="243"/>
      <c r="F2" s="244"/>
    </row>
    <row r="3" spans="1:6">
      <c r="A3" s="242"/>
      <c r="B3" s="243"/>
      <c r="C3" s="243"/>
      <c r="D3" s="243"/>
      <c r="E3" s="243"/>
      <c r="F3" s="244"/>
    </row>
    <row r="4" spans="1:6">
      <c r="A4" s="242"/>
      <c r="B4" s="243"/>
      <c r="C4" s="243"/>
      <c r="D4" s="243"/>
      <c r="E4" s="243"/>
      <c r="F4" s="244"/>
    </row>
    <row r="5" spans="1:6">
      <c r="A5" s="242"/>
      <c r="B5" s="243"/>
      <c r="C5" s="243"/>
      <c r="D5" s="243"/>
      <c r="E5" s="243"/>
      <c r="F5" s="244"/>
    </row>
    <row r="6" spans="1:6">
      <c r="A6" s="242"/>
      <c r="B6" s="243"/>
      <c r="C6" s="243"/>
      <c r="D6" s="243"/>
      <c r="E6" s="243"/>
      <c r="F6" s="244"/>
    </row>
    <row r="7" spans="1:6" ht="15.75" thickBot="1">
      <c r="A7" s="245"/>
      <c r="B7" s="246"/>
      <c r="C7" s="246"/>
      <c r="D7" s="246"/>
      <c r="E7" s="246"/>
      <c r="F7" s="247"/>
    </row>
    <row r="8" spans="1:6" ht="15.75" thickBot="1"/>
    <row r="9" spans="1:6" ht="18.75">
      <c r="A9" s="135" t="s">
        <v>195</v>
      </c>
      <c r="B9" s="383">
        <v>20</v>
      </c>
    </row>
    <row r="10" spans="1:6" ht="18.75">
      <c r="A10" s="137" t="s">
        <v>211</v>
      </c>
      <c r="B10" s="167">
        <v>15</v>
      </c>
    </row>
    <row r="11" spans="1:6" ht="19.5" thickBot="1">
      <c r="A11" s="382" t="s">
        <v>198</v>
      </c>
      <c r="B11" s="168">
        <f>1/B9</f>
        <v>0.05</v>
      </c>
    </row>
    <row r="12" spans="1:6" ht="15.75" thickBot="1"/>
    <row r="13" spans="1:6" ht="21.75" thickBot="1">
      <c r="A13" s="384" t="s">
        <v>209</v>
      </c>
      <c r="B13" s="385">
        <f>1 - EXP(-B11*B10)</f>
        <v>0.52763344725898531</v>
      </c>
    </row>
  </sheetData>
  <mergeCells count="1">
    <mergeCell ref="A1:F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6" sqref="E16"/>
    </sheetView>
  </sheetViews>
  <sheetFormatPr defaultRowHeight="15"/>
  <cols>
    <col min="4" max="4" width="13.85546875" bestFit="1" customWidth="1"/>
    <col min="5" max="5" width="17.140625" bestFit="1" customWidth="1"/>
  </cols>
  <sheetData>
    <row r="1" spans="1:6">
      <c r="A1" s="239" t="s">
        <v>212</v>
      </c>
      <c r="B1" s="240"/>
      <c r="C1" s="240"/>
      <c r="D1" s="240"/>
      <c r="E1" s="240"/>
      <c r="F1" s="241"/>
    </row>
    <row r="2" spans="1:6">
      <c r="A2" s="242"/>
      <c r="B2" s="243"/>
      <c r="C2" s="243"/>
      <c r="D2" s="243"/>
      <c r="E2" s="243"/>
      <c r="F2" s="244"/>
    </row>
    <row r="3" spans="1:6">
      <c r="A3" s="242"/>
      <c r="B3" s="243"/>
      <c r="C3" s="243"/>
      <c r="D3" s="243"/>
      <c r="E3" s="243"/>
      <c r="F3" s="244"/>
    </row>
    <row r="4" spans="1:6">
      <c r="A4" s="242"/>
      <c r="B4" s="243"/>
      <c r="C4" s="243"/>
      <c r="D4" s="243"/>
      <c r="E4" s="243"/>
      <c r="F4" s="244"/>
    </row>
    <row r="5" spans="1:6">
      <c r="A5" s="242"/>
      <c r="B5" s="243"/>
      <c r="C5" s="243"/>
      <c r="D5" s="243"/>
      <c r="E5" s="243"/>
      <c r="F5" s="244"/>
    </row>
    <row r="6" spans="1:6">
      <c r="A6" s="242"/>
      <c r="B6" s="243"/>
      <c r="C6" s="243"/>
      <c r="D6" s="243"/>
      <c r="E6" s="243"/>
      <c r="F6" s="244"/>
    </row>
    <row r="7" spans="1:6">
      <c r="A7" s="242"/>
      <c r="B7" s="243"/>
      <c r="C7" s="243"/>
      <c r="D7" s="243"/>
      <c r="E7" s="243"/>
      <c r="F7" s="244"/>
    </row>
    <row r="8" spans="1:6" ht="15.75" thickBot="1">
      <c r="A8" s="245"/>
      <c r="B8" s="246"/>
      <c r="C8" s="246"/>
      <c r="D8" s="246"/>
      <c r="E8" s="246"/>
      <c r="F8" s="247"/>
    </row>
    <row r="9" spans="1:6" ht="15.75" thickBot="1"/>
    <row r="10" spans="1:6" ht="19.5" thickBot="1">
      <c r="A10" s="378" t="s">
        <v>198</v>
      </c>
      <c r="B10" s="380">
        <v>2</v>
      </c>
    </row>
    <row r="11" spans="1:6" ht="19.5" thickBot="1">
      <c r="A11" s="379" t="s">
        <v>211</v>
      </c>
      <c r="B11" s="381">
        <v>3</v>
      </c>
      <c r="D11" s="36" t="s">
        <v>209</v>
      </c>
      <c r="E11" s="162">
        <f>_xlfn.POISSON.DIST(3, 2, FALSE)</f>
        <v>0.18044704431548364</v>
      </c>
    </row>
  </sheetData>
  <mergeCells count="1">
    <mergeCell ref="A1:F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7" sqref="D17"/>
    </sheetView>
  </sheetViews>
  <sheetFormatPr defaultRowHeight="15"/>
  <cols>
    <col min="4" max="4" width="14.7109375" bestFit="1" customWidth="1"/>
    <col min="5" max="5" width="18.85546875" bestFit="1" customWidth="1"/>
  </cols>
  <sheetData>
    <row r="1" spans="1:6">
      <c r="A1" s="239" t="s">
        <v>213</v>
      </c>
      <c r="B1" s="240"/>
      <c r="C1" s="240"/>
      <c r="D1" s="240"/>
      <c r="E1" s="240"/>
      <c r="F1" s="241"/>
    </row>
    <row r="2" spans="1:6">
      <c r="A2" s="242"/>
      <c r="B2" s="243"/>
      <c r="C2" s="243"/>
      <c r="D2" s="243"/>
      <c r="E2" s="243"/>
      <c r="F2" s="244"/>
    </row>
    <row r="3" spans="1:6">
      <c r="A3" s="242"/>
      <c r="B3" s="243"/>
      <c r="C3" s="243"/>
      <c r="D3" s="243"/>
      <c r="E3" s="243"/>
      <c r="F3" s="244"/>
    </row>
    <row r="4" spans="1:6">
      <c r="A4" s="242"/>
      <c r="B4" s="243"/>
      <c r="C4" s="243"/>
      <c r="D4" s="243"/>
      <c r="E4" s="243"/>
      <c r="F4" s="244"/>
    </row>
    <row r="5" spans="1:6">
      <c r="A5" s="242"/>
      <c r="B5" s="243"/>
      <c r="C5" s="243"/>
      <c r="D5" s="243"/>
      <c r="E5" s="243"/>
      <c r="F5" s="244"/>
    </row>
    <row r="6" spans="1:6">
      <c r="A6" s="242"/>
      <c r="B6" s="243"/>
      <c r="C6" s="243"/>
      <c r="D6" s="243"/>
      <c r="E6" s="243"/>
      <c r="F6" s="244"/>
    </row>
    <row r="7" spans="1:6" ht="15.75" thickBot="1">
      <c r="A7" s="245"/>
      <c r="B7" s="246"/>
      <c r="C7" s="246"/>
      <c r="D7" s="246"/>
      <c r="E7" s="246"/>
      <c r="F7" s="247"/>
    </row>
    <row r="8" spans="1:6" ht="15.75" thickBot="1"/>
    <row r="9" spans="1:6" ht="16.5" thickBot="1">
      <c r="A9" s="163" t="s">
        <v>214</v>
      </c>
      <c r="B9" s="156">
        <v>0.3</v>
      </c>
    </row>
    <row r="10" spans="1:6" ht="21.75" thickBot="1">
      <c r="A10" s="164" t="s">
        <v>215</v>
      </c>
      <c r="B10" s="157">
        <v>10</v>
      </c>
      <c r="D10" s="145" t="s">
        <v>209</v>
      </c>
      <c r="E10" s="377">
        <f>COMBIN(10,3)  *  (0.3^3)  *   (0.7^7)</f>
        <v>0.26682793199999982</v>
      </c>
    </row>
    <row r="11" spans="1:6" ht="16.5" thickBot="1">
      <c r="A11" s="165" t="s">
        <v>211</v>
      </c>
      <c r="B11" s="158">
        <v>3</v>
      </c>
    </row>
    <row r="12" spans="1:6">
      <c r="A12" s="129"/>
      <c r="B12" s="129"/>
    </row>
  </sheetData>
  <mergeCells count="1">
    <mergeCell ref="A1:F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F17" sqref="F17"/>
    </sheetView>
  </sheetViews>
  <sheetFormatPr defaultRowHeight="15"/>
  <cols>
    <col min="4" max="4" width="14.7109375" bestFit="1" customWidth="1"/>
    <col min="5" max="5" width="18.85546875" bestFit="1" customWidth="1"/>
  </cols>
  <sheetData>
    <row r="1" spans="1:5">
      <c r="A1" s="239" t="s">
        <v>216</v>
      </c>
      <c r="B1" s="240"/>
      <c r="C1" s="240"/>
      <c r="D1" s="240"/>
      <c r="E1" s="241"/>
    </row>
    <row r="2" spans="1:5">
      <c r="A2" s="242"/>
      <c r="B2" s="243"/>
      <c r="C2" s="243"/>
      <c r="D2" s="243"/>
      <c r="E2" s="244"/>
    </row>
    <row r="3" spans="1:5">
      <c r="A3" s="242"/>
      <c r="B3" s="243"/>
      <c r="C3" s="243"/>
      <c r="D3" s="243"/>
      <c r="E3" s="244"/>
    </row>
    <row r="4" spans="1:5">
      <c r="A4" s="242"/>
      <c r="B4" s="243"/>
      <c r="C4" s="243"/>
      <c r="D4" s="243"/>
      <c r="E4" s="244"/>
    </row>
    <row r="5" spans="1:5" ht="15.75" thickBot="1">
      <c r="A5" s="245"/>
      <c r="B5" s="246"/>
      <c r="C5" s="246"/>
      <c r="D5" s="246"/>
      <c r="E5" s="247"/>
    </row>
    <row r="7" spans="1:5" ht="15.75" thickBot="1"/>
    <row r="8" spans="1:5" ht="21.75" thickBot="1">
      <c r="A8" s="133" t="s">
        <v>215</v>
      </c>
      <c r="B8" s="146">
        <v>3</v>
      </c>
      <c r="C8" s="129"/>
      <c r="D8" s="145" t="s">
        <v>209</v>
      </c>
      <c r="E8" s="376">
        <f>1  -  (5/6)^3</f>
        <v>0.42129629629629617</v>
      </c>
    </row>
  </sheetData>
  <mergeCells count="1">
    <mergeCell ref="A1:E5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I1" sqref="I1"/>
    </sheetView>
  </sheetViews>
  <sheetFormatPr defaultRowHeight="15"/>
  <cols>
    <col min="3" max="3" width="11.140625" customWidth="1"/>
    <col min="4" max="4" width="17.42578125" customWidth="1"/>
    <col min="5" max="5" width="17.140625" customWidth="1"/>
  </cols>
  <sheetData>
    <row r="1" spans="1:19" ht="15.75" customHeight="1">
      <c r="A1" s="206" t="s">
        <v>16</v>
      </c>
      <c r="B1" s="207"/>
      <c r="C1" s="207"/>
      <c r="D1" s="207"/>
      <c r="E1" s="207"/>
      <c r="F1" s="207"/>
      <c r="G1" s="207"/>
      <c r="H1" s="208"/>
      <c r="I1" s="5"/>
    </row>
    <row r="2" spans="1:19" ht="15.75" customHeight="1">
      <c r="A2" s="209" t="s">
        <v>17</v>
      </c>
      <c r="B2" s="210"/>
      <c r="C2" s="210"/>
      <c r="D2" s="210"/>
      <c r="E2" s="210"/>
      <c r="F2" s="210"/>
      <c r="G2" s="210"/>
      <c r="H2" s="211"/>
      <c r="I2" s="5"/>
    </row>
    <row r="3" spans="1:19" ht="15.75" customHeight="1">
      <c r="A3" s="209" t="s">
        <v>18</v>
      </c>
      <c r="B3" s="210"/>
      <c r="C3" s="210"/>
      <c r="D3" s="210"/>
      <c r="E3" s="210"/>
      <c r="F3" s="210"/>
      <c r="G3" s="210"/>
      <c r="H3" s="211"/>
      <c r="I3" s="5"/>
    </row>
    <row r="4" spans="1:19" ht="15.75" customHeight="1" thickBot="1">
      <c r="A4" s="212" t="s">
        <v>19</v>
      </c>
      <c r="B4" s="213"/>
      <c r="C4" s="213"/>
      <c r="D4" s="213"/>
      <c r="E4" s="213"/>
      <c r="F4" s="213"/>
      <c r="G4" s="213"/>
      <c r="H4" s="214"/>
      <c r="I4" s="5"/>
    </row>
    <row r="5" spans="1:19" ht="15.75">
      <c r="A5" s="5" t="s">
        <v>28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3"/>
      <c r="R5" s="13"/>
      <c r="S5" s="13"/>
    </row>
    <row r="6" spans="1:19" ht="16.5" thickBot="1">
      <c r="A6" s="5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3"/>
      <c r="R6" s="13"/>
      <c r="S6" s="13"/>
    </row>
    <row r="7" spans="1:19" ht="15.75">
      <c r="A7" s="24">
        <v>500</v>
      </c>
    </row>
    <row r="8" spans="1:19" ht="16.5" thickBot="1">
      <c r="A8" s="25">
        <v>700</v>
      </c>
    </row>
    <row r="9" spans="1:19" ht="18.75">
      <c r="A9" s="25">
        <v>400</v>
      </c>
      <c r="C9" s="218" t="s">
        <v>6</v>
      </c>
      <c r="D9" s="219"/>
      <c r="E9" s="109">
        <f>A9-A17</f>
        <v>-400</v>
      </c>
    </row>
    <row r="10" spans="1:19" ht="18.75">
      <c r="A10" s="25">
        <v>600</v>
      </c>
      <c r="C10" s="220" t="s">
        <v>27</v>
      </c>
      <c r="D10" s="221"/>
      <c r="E10" s="17">
        <f>_xlfn.VAR.P(A7:A36)</f>
        <v>12725</v>
      </c>
    </row>
    <row r="11" spans="1:19" ht="19.5" thickBot="1">
      <c r="A11" s="25">
        <v>550</v>
      </c>
      <c r="C11" s="222" t="s">
        <v>5</v>
      </c>
      <c r="D11" s="223"/>
      <c r="E11" s="19">
        <f>STDEV(A7:A36)</f>
        <v>114.73357443855863</v>
      </c>
    </row>
    <row r="12" spans="1:19" ht="15.75">
      <c r="A12" s="25">
        <v>750</v>
      </c>
    </row>
    <row r="13" spans="1:19" ht="15.75">
      <c r="A13" s="25">
        <v>650</v>
      </c>
    </row>
    <row r="14" spans="1:19" ht="15.75">
      <c r="A14" s="25">
        <v>500</v>
      </c>
      <c r="C14" s="13"/>
    </row>
    <row r="15" spans="1:19" ht="15.75">
      <c r="A15" s="25">
        <v>600</v>
      </c>
    </row>
    <row r="16" spans="1:19" ht="15.75">
      <c r="A16" s="25">
        <v>550</v>
      </c>
    </row>
    <row r="17" spans="1:1" ht="15.75">
      <c r="A17" s="25">
        <v>800</v>
      </c>
    </row>
    <row r="18" spans="1:1" ht="15.75">
      <c r="A18" s="25">
        <v>450</v>
      </c>
    </row>
    <row r="19" spans="1:1" ht="15.75">
      <c r="A19" s="25">
        <v>700</v>
      </c>
    </row>
    <row r="20" spans="1:1" ht="15.75">
      <c r="A20" s="25">
        <v>550</v>
      </c>
    </row>
    <row r="21" spans="1:1" ht="15.75">
      <c r="A21" s="25">
        <v>600</v>
      </c>
    </row>
    <row r="22" spans="1:1" ht="15.75">
      <c r="A22" s="25">
        <v>400</v>
      </c>
    </row>
    <row r="23" spans="1:1" ht="15.75">
      <c r="A23" s="25">
        <v>650</v>
      </c>
    </row>
    <row r="24" spans="1:1" ht="15.75">
      <c r="A24" s="25">
        <v>500</v>
      </c>
    </row>
    <row r="25" spans="1:1" ht="15.75">
      <c r="A25" s="25">
        <v>750</v>
      </c>
    </row>
    <row r="26" spans="1:1" ht="15.75">
      <c r="A26" s="25">
        <v>550</v>
      </c>
    </row>
    <row r="27" spans="1:1" ht="15.75">
      <c r="A27" s="25">
        <v>700</v>
      </c>
    </row>
    <row r="28" spans="1:1" ht="15.75">
      <c r="A28" s="25">
        <v>600</v>
      </c>
    </row>
    <row r="29" spans="1:1" ht="15.75">
      <c r="A29" s="25">
        <v>500</v>
      </c>
    </row>
    <row r="30" spans="1:1" ht="15.75">
      <c r="A30" s="25">
        <v>800</v>
      </c>
    </row>
    <row r="31" spans="1:1" ht="15.75">
      <c r="A31" s="25">
        <v>550</v>
      </c>
    </row>
    <row r="32" spans="1:1" ht="15.75">
      <c r="A32" s="25">
        <v>650</v>
      </c>
    </row>
    <row r="33" spans="1:1" ht="15.75">
      <c r="A33" s="25">
        <v>400</v>
      </c>
    </row>
    <row r="34" spans="1:1" ht="15.75">
      <c r="A34" s="25">
        <v>600</v>
      </c>
    </row>
    <row r="35" spans="1:1" ht="15.75">
      <c r="A35" s="25">
        <v>750</v>
      </c>
    </row>
    <row r="36" spans="1:1" ht="16.5" thickBot="1">
      <c r="A36" s="26">
        <v>550</v>
      </c>
    </row>
  </sheetData>
  <mergeCells count="7">
    <mergeCell ref="C9:D9"/>
    <mergeCell ref="C10:D10"/>
    <mergeCell ref="C11:D11"/>
    <mergeCell ref="A1:H1"/>
    <mergeCell ref="A2:H2"/>
    <mergeCell ref="A3:H3"/>
    <mergeCell ref="A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H1" sqref="H1"/>
    </sheetView>
  </sheetViews>
  <sheetFormatPr defaultRowHeight="15"/>
  <cols>
    <col min="3" max="3" width="25.7109375" customWidth="1"/>
    <col min="7" max="7" width="21.7109375" customWidth="1"/>
  </cols>
  <sheetData>
    <row r="1" spans="1:7" ht="15.75" customHeight="1">
      <c r="A1" s="224" t="s">
        <v>16</v>
      </c>
      <c r="B1" s="225"/>
      <c r="C1" s="225"/>
      <c r="D1" s="225"/>
      <c r="E1" s="225"/>
      <c r="F1" s="225"/>
      <c r="G1" s="226"/>
    </row>
    <row r="2" spans="1:7" ht="15.75" customHeight="1">
      <c r="A2" s="227" t="s">
        <v>17</v>
      </c>
      <c r="B2" s="228"/>
      <c r="C2" s="228"/>
      <c r="D2" s="228"/>
      <c r="E2" s="228"/>
      <c r="F2" s="228"/>
      <c r="G2" s="229"/>
    </row>
    <row r="3" spans="1:7" ht="15.75" customHeight="1">
      <c r="A3" s="227" t="s">
        <v>18</v>
      </c>
      <c r="B3" s="228"/>
      <c r="C3" s="228"/>
      <c r="D3" s="228"/>
      <c r="E3" s="228"/>
      <c r="F3" s="228"/>
      <c r="G3" s="229"/>
    </row>
    <row r="4" spans="1:7" ht="15.75" customHeight="1" thickBot="1">
      <c r="A4" s="230" t="s">
        <v>19</v>
      </c>
      <c r="B4" s="231"/>
      <c r="C4" s="231"/>
      <c r="D4" s="231"/>
      <c r="E4" s="231"/>
      <c r="F4" s="231"/>
      <c r="G4" s="232"/>
    </row>
    <row r="6" spans="1:7" ht="16.5" thickBot="1">
      <c r="A6" s="21">
        <v>3</v>
      </c>
    </row>
    <row r="7" spans="1:7" ht="18.75">
      <c r="A7" s="21">
        <v>5</v>
      </c>
      <c r="C7" s="110" t="s">
        <v>6</v>
      </c>
      <c r="D7" s="99">
        <f>A16-A28</f>
        <v>6</v>
      </c>
    </row>
    <row r="8" spans="1:7" ht="18.75">
      <c r="A8" s="21">
        <v>2</v>
      </c>
      <c r="C8" s="111" t="s">
        <v>27</v>
      </c>
      <c r="D8" s="17">
        <f>_xlfn.VAR.P(A6:A55)</f>
        <v>2.2896000000000001</v>
      </c>
    </row>
    <row r="9" spans="1:7" ht="19.5" thickBot="1">
      <c r="A9" s="21">
        <v>4</v>
      </c>
      <c r="C9" s="112" t="s">
        <v>5</v>
      </c>
      <c r="D9" s="19">
        <f>STDEV(A6:A55)</f>
        <v>1.5285046714394579</v>
      </c>
    </row>
    <row r="10" spans="1:7" ht="15.75">
      <c r="A10" s="21">
        <v>6</v>
      </c>
    </row>
    <row r="11" spans="1:7" ht="15.75">
      <c r="A11" s="21">
        <v>2</v>
      </c>
    </row>
    <row r="12" spans="1:7" ht="15.75">
      <c r="A12" s="21">
        <v>3</v>
      </c>
    </row>
    <row r="13" spans="1:7" ht="15.75">
      <c r="A13" s="21">
        <v>4</v>
      </c>
    </row>
    <row r="14" spans="1:7" ht="15.75">
      <c r="A14" s="21">
        <v>2</v>
      </c>
    </row>
    <row r="15" spans="1:7" ht="15.75">
      <c r="A15" s="21">
        <v>5</v>
      </c>
    </row>
    <row r="16" spans="1:7" ht="15.75">
      <c r="A16" s="21">
        <v>7</v>
      </c>
    </row>
    <row r="17" spans="1:1" ht="15.75">
      <c r="A17" s="21">
        <v>2</v>
      </c>
    </row>
    <row r="18" spans="1:1" ht="15.75">
      <c r="A18" s="21">
        <v>3</v>
      </c>
    </row>
    <row r="19" spans="1:1" ht="15.75">
      <c r="A19" s="21">
        <v>4</v>
      </c>
    </row>
    <row r="20" spans="1:1" ht="15.75">
      <c r="A20" s="21">
        <v>2</v>
      </c>
    </row>
    <row r="21" spans="1:1" ht="15.75">
      <c r="A21" s="21">
        <v>4</v>
      </c>
    </row>
    <row r="22" spans="1:1" ht="15.75">
      <c r="A22" s="21">
        <v>2</v>
      </c>
    </row>
    <row r="23" spans="1:1" ht="15.75">
      <c r="A23" s="21">
        <v>3</v>
      </c>
    </row>
    <row r="24" spans="1:1" ht="15.75">
      <c r="A24" s="21">
        <v>5</v>
      </c>
    </row>
    <row r="25" spans="1:1" ht="15.75">
      <c r="A25" s="21">
        <v>6</v>
      </c>
    </row>
    <row r="26" spans="1:1" ht="15.75">
      <c r="A26" s="21">
        <v>3</v>
      </c>
    </row>
    <row r="27" spans="1:1" ht="15.75">
      <c r="A27" s="21">
        <v>2</v>
      </c>
    </row>
    <row r="28" spans="1:1" ht="15.75">
      <c r="A28" s="21">
        <v>1</v>
      </c>
    </row>
    <row r="29" spans="1:1" ht="15.75">
      <c r="A29" s="21">
        <v>4</v>
      </c>
    </row>
    <row r="30" spans="1:1" ht="15.75">
      <c r="A30" s="21">
        <v>2</v>
      </c>
    </row>
    <row r="31" spans="1:1" ht="15.75">
      <c r="A31" s="21">
        <v>4</v>
      </c>
    </row>
    <row r="32" spans="1:1" ht="15.75">
      <c r="A32" s="21">
        <v>5</v>
      </c>
    </row>
    <row r="33" spans="1:1" ht="15.75">
      <c r="A33" s="21">
        <v>3</v>
      </c>
    </row>
    <row r="34" spans="1:1" ht="15.75">
      <c r="A34" s="21">
        <v>2</v>
      </c>
    </row>
    <row r="35" spans="1:1" ht="15.75">
      <c r="A35" s="21">
        <v>7</v>
      </c>
    </row>
    <row r="36" spans="1:1" ht="15.75">
      <c r="A36" s="21">
        <v>2</v>
      </c>
    </row>
    <row r="37" spans="1:1" ht="15.75">
      <c r="A37" s="21">
        <v>3</v>
      </c>
    </row>
    <row r="38" spans="1:1" ht="15.75">
      <c r="A38" s="21">
        <v>4</v>
      </c>
    </row>
    <row r="39" spans="1:1" ht="15.75">
      <c r="A39" s="21">
        <v>5</v>
      </c>
    </row>
    <row r="40" spans="1:1" ht="15.75">
      <c r="A40" s="21">
        <v>1</v>
      </c>
    </row>
    <row r="41" spans="1:1" ht="15.75">
      <c r="A41" s="21">
        <v>6</v>
      </c>
    </row>
    <row r="42" spans="1:1" ht="15.75">
      <c r="A42" s="21">
        <v>2</v>
      </c>
    </row>
    <row r="43" spans="1:1" ht="15.75">
      <c r="A43" s="21">
        <v>4</v>
      </c>
    </row>
    <row r="44" spans="1:1" ht="15.75">
      <c r="A44" s="21">
        <v>3</v>
      </c>
    </row>
    <row r="45" spans="1:1" ht="15.75">
      <c r="A45" s="21">
        <v>5</v>
      </c>
    </row>
    <row r="46" spans="1:1" ht="15.75">
      <c r="A46" s="21">
        <v>3</v>
      </c>
    </row>
    <row r="47" spans="1:1" ht="15.75">
      <c r="A47" s="21">
        <v>2</v>
      </c>
    </row>
    <row r="48" spans="1:1" ht="15.75">
      <c r="A48" s="21">
        <v>4</v>
      </c>
    </row>
    <row r="49" spans="1:1" ht="15.75">
      <c r="A49" s="21">
        <v>2</v>
      </c>
    </row>
    <row r="50" spans="1:1" ht="15.75">
      <c r="A50" s="21">
        <v>6</v>
      </c>
    </row>
    <row r="51" spans="1:1" ht="15.75">
      <c r="A51" s="21">
        <v>3</v>
      </c>
    </row>
    <row r="52" spans="1:1" ht="15.75">
      <c r="A52" s="21">
        <v>2</v>
      </c>
    </row>
    <row r="53" spans="1:1" ht="15.75">
      <c r="A53" s="21">
        <v>4</v>
      </c>
    </row>
    <row r="54" spans="1:1" ht="15.75">
      <c r="A54" s="21">
        <v>5</v>
      </c>
    </row>
    <row r="55" spans="1:1" ht="15.75">
      <c r="A55" s="21">
        <v>3</v>
      </c>
    </row>
  </sheetData>
  <mergeCells count="4">
    <mergeCell ref="A1:G1"/>
    <mergeCell ref="A2:G2"/>
    <mergeCell ref="A3:G3"/>
    <mergeCell ref="A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1" sqref="J1"/>
    </sheetView>
  </sheetViews>
  <sheetFormatPr defaultRowHeight="15"/>
  <cols>
    <col min="1" max="1" width="10.85546875" bestFit="1" customWidth="1"/>
    <col min="3" max="3" width="19.5703125" customWidth="1"/>
  </cols>
  <sheetData>
    <row r="1" spans="1:9" ht="15.75">
      <c r="A1" s="188" t="s">
        <v>16</v>
      </c>
      <c r="B1" s="189"/>
      <c r="C1" s="189"/>
      <c r="D1" s="189"/>
      <c r="E1" s="189"/>
      <c r="F1" s="189"/>
      <c r="G1" s="189"/>
      <c r="H1" s="189"/>
      <c r="I1" s="190"/>
    </row>
    <row r="2" spans="1:9" ht="15.75">
      <c r="A2" s="191" t="s">
        <v>22</v>
      </c>
      <c r="B2" s="192"/>
      <c r="C2" s="192"/>
      <c r="D2" s="192"/>
      <c r="E2" s="192"/>
      <c r="F2" s="192"/>
      <c r="G2" s="192"/>
      <c r="H2" s="192"/>
      <c r="I2" s="193"/>
    </row>
    <row r="3" spans="1:9" ht="16.5" thickBot="1">
      <c r="A3" s="194" t="s">
        <v>23</v>
      </c>
      <c r="B3" s="195"/>
      <c r="C3" s="195"/>
      <c r="D3" s="195"/>
      <c r="E3" s="195"/>
      <c r="F3" s="195"/>
      <c r="G3" s="195"/>
      <c r="H3" s="195"/>
      <c r="I3" s="196"/>
    </row>
    <row r="4" spans="1:9" ht="16.5" thickBot="1">
      <c r="A4" s="212" t="s">
        <v>29</v>
      </c>
      <c r="B4" s="213"/>
      <c r="C4" s="213"/>
      <c r="D4" s="213"/>
      <c r="E4" s="213"/>
      <c r="F4" s="213"/>
      <c r="G4" s="214"/>
    </row>
    <row r="5" spans="1:9" ht="15.75">
      <c r="A5" s="30"/>
      <c r="B5" s="30"/>
      <c r="C5" s="30"/>
      <c r="D5" s="30"/>
      <c r="E5" s="30"/>
      <c r="F5" s="30"/>
      <c r="G5" s="30"/>
    </row>
    <row r="6" spans="1:9" ht="15.75" thickBot="1">
      <c r="A6" s="23">
        <v>120</v>
      </c>
    </row>
    <row r="7" spans="1:9" ht="18.75">
      <c r="A7" s="23">
        <v>150</v>
      </c>
      <c r="C7" s="233" t="s">
        <v>30</v>
      </c>
      <c r="D7" s="234"/>
      <c r="E7" s="235"/>
    </row>
    <row r="8" spans="1:9" ht="16.5" thickBot="1">
      <c r="A8" s="23">
        <v>110</v>
      </c>
      <c r="C8" s="31" t="s">
        <v>32</v>
      </c>
      <c r="D8" s="32">
        <f>A18/12</f>
        <v>132.5</v>
      </c>
      <c r="E8" s="29"/>
    </row>
    <row r="9" spans="1:9" ht="15.75" thickBot="1">
      <c r="A9" s="23">
        <v>135</v>
      </c>
    </row>
    <row r="10" spans="1:9" ht="18.75">
      <c r="A10" s="23">
        <v>125</v>
      </c>
      <c r="C10" s="233" t="s">
        <v>31</v>
      </c>
      <c r="D10" s="234"/>
      <c r="E10" s="235"/>
    </row>
    <row r="11" spans="1:9" ht="16.5" thickBot="1">
      <c r="A11" s="23">
        <v>140</v>
      </c>
      <c r="C11" s="31" t="s">
        <v>6</v>
      </c>
      <c r="D11" s="33">
        <f>A13-A8</f>
        <v>45</v>
      </c>
      <c r="E11" s="29"/>
    </row>
    <row r="12" spans="1:9">
      <c r="A12" s="23">
        <v>130</v>
      </c>
    </row>
    <row r="13" spans="1:9">
      <c r="A13" s="23">
        <v>155</v>
      </c>
    </row>
    <row r="14" spans="1:9">
      <c r="A14" s="23">
        <v>115</v>
      </c>
    </row>
    <row r="15" spans="1:9">
      <c r="A15" s="23">
        <v>145</v>
      </c>
    </row>
    <row r="16" spans="1:9">
      <c r="A16" s="23">
        <v>135</v>
      </c>
    </row>
    <row r="17" spans="1:1" ht="15.75" thickBot="1">
      <c r="A17" s="23">
        <v>130</v>
      </c>
    </row>
    <row r="18" spans="1:1" ht="19.5" thickBot="1">
      <c r="A18" s="34">
        <f>SUM(A6:A17)</f>
        <v>1590</v>
      </c>
    </row>
  </sheetData>
  <mergeCells count="6">
    <mergeCell ref="A4:G4"/>
    <mergeCell ref="C7:E7"/>
    <mergeCell ref="C10:E10"/>
    <mergeCell ref="A1:I1"/>
    <mergeCell ref="A2:I2"/>
    <mergeCell ref="A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M1" sqref="M1"/>
    </sheetView>
  </sheetViews>
  <sheetFormatPr defaultRowHeight="15"/>
  <cols>
    <col min="3" max="3" width="21.85546875" customWidth="1"/>
  </cols>
  <sheetData>
    <row r="1" spans="1:13" ht="15.75">
      <c r="A1" s="206" t="s">
        <v>16</v>
      </c>
      <c r="B1" s="207"/>
      <c r="C1" s="207"/>
      <c r="D1" s="207"/>
      <c r="E1" s="207"/>
      <c r="F1" s="207"/>
      <c r="G1" s="207"/>
      <c r="H1" s="207"/>
      <c r="I1" s="207"/>
      <c r="J1" s="207"/>
      <c r="K1" s="113"/>
      <c r="L1" s="113"/>
      <c r="M1" s="114"/>
    </row>
    <row r="2" spans="1:13" ht="15.75">
      <c r="A2" s="209" t="s">
        <v>20</v>
      </c>
      <c r="B2" s="210"/>
      <c r="C2" s="210"/>
      <c r="D2" s="210"/>
      <c r="E2" s="210"/>
      <c r="F2" s="210"/>
      <c r="G2" s="210"/>
      <c r="H2" s="210"/>
      <c r="I2" s="210"/>
      <c r="J2" s="210"/>
      <c r="K2" s="30"/>
      <c r="L2" s="30"/>
      <c r="M2" s="115"/>
    </row>
    <row r="3" spans="1:13" ht="15.75">
      <c r="A3" s="209" t="s">
        <v>21</v>
      </c>
      <c r="B3" s="210"/>
      <c r="C3" s="210"/>
      <c r="D3" s="210"/>
      <c r="E3" s="210"/>
      <c r="F3" s="210"/>
      <c r="G3" s="210"/>
      <c r="H3" s="210"/>
      <c r="I3" s="210"/>
      <c r="J3" s="210"/>
      <c r="K3" s="30"/>
      <c r="L3" s="30"/>
      <c r="M3" s="115"/>
    </row>
    <row r="4" spans="1:13" ht="16.5" thickBot="1">
      <c r="A4" s="236" t="s">
        <v>33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8"/>
    </row>
    <row r="6" spans="1:13" ht="15.75">
      <c r="A6" s="21">
        <v>8</v>
      </c>
    </row>
    <row r="7" spans="1:13" ht="16.5" thickBot="1">
      <c r="A7" s="21">
        <v>7</v>
      </c>
    </row>
    <row r="8" spans="1:13" ht="18.75">
      <c r="A8" s="21">
        <v>9</v>
      </c>
      <c r="C8" s="233" t="s">
        <v>34</v>
      </c>
      <c r="D8" s="234"/>
      <c r="E8" s="235"/>
    </row>
    <row r="9" spans="1:13" ht="16.5" thickBot="1">
      <c r="A9" s="21">
        <v>6</v>
      </c>
      <c r="C9" s="31" t="s">
        <v>32</v>
      </c>
      <c r="D9" s="35">
        <f>A56/50</f>
        <v>7.5</v>
      </c>
      <c r="E9" s="29"/>
    </row>
    <row r="10" spans="1:13" ht="16.5" thickBot="1">
      <c r="A10" s="21">
        <v>7</v>
      </c>
    </row>
    <row r="11" spans="1:13" ht="18.75">
      <c r="A11" s="21">
        <v>8</v>
      </c>
      <c r="C11" s="233" t="s">
        <v>35</v>
      </c>
      <c r="D11" s="235"/>
    </row>
    <row r="12" spans="1:13" ht="16.5" thickBot="1">
      <c r="A12" s="21">
        <v>9</v>
      </c>
      <c r="C12" s="31" t="s">
        <v>5</v>
      </c>
      <c r="D12" s="22">
        <f>STDEV(A6:A55)</f>
        <v>1.0350983390135313</v>
      </c>
    </row>
    <row r="13" spans="1:13" ht="15.75">
      <c r="A13" s="21">
        <v>8</v>
      </c>
    </row>
    <row r="14" spans="1:13" ht="15.75">
      <c r="A14" s="21">
        <v>7</v>
      </c>
    </row>
    <row r="15" spans="1:13" ht="15.75">
      <c r="A15" s="21">
        <v>6</v>
      </c>
    </row>
    <row r="16" spans="1:13" ht="15.75">
      <c r="A16" s="21">
        <v>8</v>
      </c>
    </row>
    <row r="17" spans="1:1" ht="15.75">
      <c r="A17" s="21">
        <v>9</v>
      </c>
    </row>
    <row r="18" spans="1:1" ht="15.75">
      <c r="A18" s="21">
        <v>7</v>
      </c>
    </row>
    <row r="19" spans="1:1" ht="15.75">
      <c r="A19" s="21">
        <v>8</v>
      </c>
    </row>
    <row r="20" spans="1:1" ht="15.75">
      <c r="A20" s="21">
        <v>7</v>
      </c>
    </row>
    <row r="21" spans="1:1" ht="15.75">
      <c r="A21" s="21">
        <v>6</v>
      </c>
    </row>
    <row r="22" spans="1:1" ht="15.75">
      <c r="A22" s="21">
        <v>8</v>
      </c>
    </row>
    <row r="23" spans="1:1" ht="15.75">
      <c r="A23" s="21">
        <v>9</v>
      </c>
    </row>
    <row r="24" spans="1:1" ht="15.75">
      <c r="A24" s="21">
        <v>6</v>
      </c>
    </row>
    <row r="25" spans="1:1" ht="15.75">
      <c r="A25" s="21">
        <v>7</v>
      </c>
    </row>
    <row r="26" spans="1:1" ht="15.75">
      <c r="A26" s="21">
        <v>8</v>
      </c>
    </row>
    <row r="27" spans="1:1" ht="15.75">
      <c r="A27" s="21">
        <v>9</v>
      </c>
    </row>
    <row r="28" spans="1:1" ht="15.75">
      <c r="A28" s="21">
        <v>7</v>
      </c>
    </row>
    <row r="29" spans="1:1" ht="15.75">
      <c r="A29" s="21">
        <v>6</v>
      </c>
    </row>
    <row r="30" spans="1:1" ht="15.75">
      <c r="A30" s="21">
        <v>7</v>
      </c>
    </row>
    <row r="31" spans="1:1" ht="15.75">
      <c r="A31" s="21">
        <v>8</v>
      </c>
    </row>
    <row r="32" spans="1:1" ht="15.75">
      <c r="A32" s="21">
        <v>9</v>
      </c>
    </row>
    <row r="33" spans="1:1" ht="15.75">
      <c r="A33" s="21">
        <v>8</v>
      </c>
    </row>
    <row r="34" spans="1:1" ht="15.75">
      <c r="A34" s="21">
        <v>7</v>
      </c>
    </row>
    <row r="35" spans="1:1" ht="15.75">
      <c r="A35" s="21">
        <v>6</v>
      </c>
    </row>
    <row r="36" spans="1:1" ht="15.75">
      <c r="A36" s="21">
        <v>9</v>
      </c>
    </row>
    <row r="37" spans="1:1" ht="15.75">
      <c r="A37" s="21">
        <v>8</v>
      </c>
    </row>
    <row r="38" spans="1:1" ht="15.75">
      <c r="A38" s="21">
        <v>7</v>
      </c>
    </row>
    <row r="39" spans="1:1" ht="15.75">
      <c r="A39" s="21">
        <v>6</v>
      </c>
    </row>
    <row r="40" spans="1:1" ht="15.75">
      <c r="A40" s="21">
        <v>8</v>
      </c>
    </row>
    <row r="41" spans="1:1" ht="15.75">
      <c r="A41" s="21">
        <v>9</v>
      </c>
    </row>
    <row r="42" spans="1:1" ht="15.75">
      <c r="A42" s="21">
        <v>7</v>
      </c>
    </row>
    <row r="43" spans="1:1" ht="15.75">
      <c r="A43" s="21">
        <v>8</v>
      </c>
    </row>
    <row r="44" spans="1:1" ht="15.75">
      <c r="A44" s="21">
        <v>7</v>
      </c>
    </row>
    <row r="45" spans="1:1" ht="15.75">
      <c r="A45" s="21">
        <v>6</v>
      </c>
    </row>
    <row r="46" spans="1:1" ht="15.75">
      <c r="A46" s="21">
        <v>9</v>
      </c>
    </row>
    <row r="47" spans="1:1" ht="15.75">
      <c r="A47" s="21">
        <v>8</v>
      </c>
    </row>
    <row r="48" spans="1:1" ht="15.75">
      <c r="A48" s="21">
        <v>7</v>
      </c>
    </row>
    <row r="49" spans="1:1" ht="15.75">
      <c r="A49" s="21">
        <v>6</v>
      </c>
    </row>
    <row r="50" spans="1:1" ht="15.75">
      <c r="A50" s="21">
        <v>7</v>
      </c>
    </row>
    <row r="51" spans="1:1" ht="15.75">
      <c r="A51" s="21">
        <v>8</v>
      </c>
    </row>
    <row r="52" spans="1:1" ht="15.75">
      <c r="A52" s="21">
        <v>9</v>
      </c>
    </row>
    <row r="53" spans="1:1" ht="15.75">
      <c r="A53" s="21">
        <v>8</v>
      </c>
    </row>
    <row r="54" spans="1:1" ht="15.75">
      <c r="A54" s="21">
        <v>7</v>
      </c>
    </row>
    <row r="55" spans="1:1" ht="16.5" thickBot="1">
      <c r="A55" s="21">
        <v>6</v>
      </c>
    </row>
    <row r="56" spans="1:1" ht="21.75" thickBot="1">
      <c r="A56" s="7">
        <f>SUM(A6:A55)</f>
        <v>375</v>
      </c>
    </row>
  </sheetData>
  <mergeCells count="6">
    <mergeCell ref="C11:D11"/>
    <mergeCell ref="C8:E8"/>
    <mergeCell ref="A4:M4"/>
    <mergeCell ref="A1:J1"/>
    <mergeCell ref="A2:J2"/>
    <mergeCell ref="A3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workbookViewId="0">
      <selection activeCell="M1" sqref="M1"/>
    </sheetView>
  </sheetViews>
  <sheetFormatPr defaultRowHeight="15"/>
  <cols>
    <col min="4" max="4" width="12.140625" customWidth="1"/>
    <col min="5" max="5" width="10.85546875" customWidth="1"/>
  </cols>
  <sheetData>
    <row r="1" spans="1:12" ht="15.75">
      <c r="A1" s="206" t="s">
        <v>16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8"/>
    </row>
    <row r="2" spans="1:12" ht="15.75">
      <c r="A2" s="209" t="s">
        <v>36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1"/>
    </row>
    <row r="3" spans="1:12" ht="15.75">
      <c r="A3" s="209" t="s">
        <v>37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1"/>
    </row>
    <row r="4" spans="1:12" ht="16.5" thickBot="1">
      <c r="A4" s="212" t="s">
        <v>38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4"/>
    </row>
    <row r="5" spans="1:12">
      <c r="D5" s="239" t="s">
        <v>39</v>
      </c>
      <c r="E5" s="240"/>
      <c r="F5" s="240"/>
      <c r="G5" s="241"/>
    </row>
    <row r="6" spans="1:12">
      <c r="D6" s="242"/>
      <c r="E6" s="243"/>
      <c r="F6" s="243"/>
      <c r="G6" s="244"/>
    </row>
    <row r="7" spans="1:12">
      <c r="D7" s="242"/>
      <c r="E7" s="243"/>
      <c r="F7" s="243"/>
      <c r="G7" s="244"/>
    </row>
    <row r="8" spans="1:12">
      <c r="D8" s="242"/>
      <c r="E8" s="243"/>
      <c r="F8" s="243"/>
      <c r="G8" s="244"/>
    </row>
    <row r="9" spans="1:12">
      <c r="D9" s="242"/>
      <c r="E9" s="243"/>
      <c r="F9" s="243"/>
      <c r="G9" s="244"/>
    </row>
    <row r="10" spans="1:12">
      <c r="D10" s="242"/>
      <c r="E10" s="243"/>
      <c r="F10" s="243"/>
      <c r="G10" s="244"/>
    </row>
    <row r="11" spans="1:12">
      <c r="D11" s="242"/>
      <c r="E11" s="243"/>
      <c r="F11" s="243"/>
      <c r="G11" s="244"/>
    </row>
    <row r="12" spans="1:12">
      <c r="D12" s="242"/>
      <c r="E12" s="243"/>
      <c r="F12" s="243"/>
      <c r="G12" s="244"/>
    </row>
    <row r="13" spans="1:12">
      <c r="D13" s="242"/>
      <c r="E13" s="243"/>
      <c r="F13" s="243"/>
      <c r="G13" s="244"/>
    </row>
    <row r="14" spans="1:12" ht="15.75" thickBot="1">
      <c r="D14" s="245"/>
      <c r="E14" s="246"/>
      <c r="F14" s="246"/>
      <c r="G14" s="247"/>
    </row>
    <row r="16" spans="1:12" ht="15.75" thickBot="1"/>
    <row r="17" spans="1:7" ht="18.75">
      <c r="A17" s="20">
        <v>10</v>
      </c>
      <c r="D17" s="233" t="s">
        <v>30</v>
      </c>
      <c r="E17" s="234"/>
      <c r="F17" s="234"/>
      <c r="G17" s="235"/>
    </row>
    <row r="18" spans="1:7" ht="19.5" thickBot="1">
      <c r="A18" s="20">
        <v>15</v>
      </c>
      <c r="D18" s="18" t="s">
        <v>32</v>
      </c>
      <c r="E18" s="116">
        <f>A117/100</f>
        <v>16.739999999999998</v>
      </c>
      <c r="F18" s="117"/>
      <c r="G18" s="118"/>
    </row>
    <row r="19" spans="1:7" ht="15.75" thickBot="1">
      <c r="A19" s="20">
        <v>12</v>
      </c>
    </row>
    <row r="20" spans="1:7" ht="18.75">
      <c r="A20" s="20">
        <v>18</v>
      </c>
      <c r="D20" s="233" t="s">
        <v>31</v>
      </c>
      <c r="E20" s="234"/>
      <c r="F20" s="235"/>
    </row>
    <row r="21" spans="1:7" ht="19.5" thickBot="1">
      <c r="A21" s="20">
        <v>20</v>
      </c>
      <c r="D21" s="18" t="s">
        <v>6</v>
      </c>
      <c r="E21" s="116">
        <f>A36-A23</f>
        <v>19</v>
      </c>
      <c r="F21" s="118"/>
    </row>
    <row r="22" spans="1:7" ht="15.75" thickBot="1">
      <c r="A22" s="20">
        <v>25</v>
      </c>
    </row>
    <row r="23" spans="1:7" ht="18.75">
      <c r="A23" s="20">
        <v>8</v>
      </c>
      <c r="D23" s="233" t="s">
        <v>40</v>
      </c>
      <c r="E23" s="234"/>
      <c r="F23" s="235"/>
    </row>
    <row r="24" spans="1:7" ht="19.5" thickBot="1">
      <c r="A24" s="20">
        <v>14</v>
      </c>
      <c r="D24" s="18" t="s">
        <v>5</v>
      </c>
      <c r="E24" s="116"/>
      <c r="F24" s="19">
        <f>STDEV(A17:A116)</f>
        <v>4.1429506881014673</v>
      </c>
    </row>
    <row r="25" spans="1:7">
      <c r="A25" s="20">
        <v>16</v>
      </c>
    </row>
    <row r="26" spans="1:7">
      <c r="A26" s="20">
        <v>22</v>
      </c>
    </row>
    <row r="27" spans="1:7">
      <c r="A27" s="20">
        <v>9</v>
      </c>
    </row>
    <row r="28" spans="1:7">
      <c r="A28" s="20">
        <v>17</v>
      </c>
    </row>
    <row r="29" spans="1:7">
      <c r="A29" s="20">
        <v>11</v>
      </c>
    </row>
    <row r="30" spans="1:7">
      <c r="A30" s="20">
        <v>13</v>
      </c>
    </row>
    <row r="31" spans="1:7">
      <c r="A31" s="20">
        <v>19</v>
      </c>
    </row>
    <row r="32" spans="1:7">
      <c r="A32" s="20">
        <v>23</v>
      </c>
    </row>
    <row r="33" spans="1:1">
      <c r="A33" s="20">
        <v>21</v>
      </c>
    </row>
    <row r="34" spans="1:1">
      <c r="A34" s="20">
        <v>16</v>
      </c>
    </row>
    <row r="35" spans="1:1">
      <c r="A35" s="20">
        <v>24</v>
      </c>
    </row>
    <row r="36" spans="1:1">
      <c r="A36" s="20">
        <v>27</v>
      </c>
    </row>
    <row r="37" spans="1:1">
      <c r="A37" s="20">
        <v>13</v>
      </c>
    </row>
    <row r="38" spans="1:1">
      <c r="A38" s="20">
        <v>10</v>
      </c>
    </row>
    <row r="39" spans="1:1">
      <c r="A39" s="20">
        <v>18</v>
      </c>
    </row>
    <row r="40" spans="1:1">
      <c r="A40" s="20">
        <v>16</v>
      </c>
    </row>
    <row r="41" spans="1:1">
      <c r="A41" s="20">
        <v>12</v>
      </c>
    </row>
    <row r="42" spans="1:1">
      <c r="A42" s="20">
        <v>14</v>
      </c>
    </row>
    <row r="43" spans="1:1">
      <c r="A43" s="20">
        <v>19</v>
      </c>
    </row>
    <row r="44" spans="1:1">
      <c r="A44" s="20">
        <v>21</v>
      </c>
    </row>
    <row r="45" spans="1:1">
      <c r="A45" s="20">
        <v>11</v>
      </c>
    </row>
    <row r="46" spans="1:1">
      <c r="A46" s="20">
        <v>17</v>
      </c>
    </row>
    <row r="47" spans="1:1">
      <c r="A47" s="20">
        <v>15</v>
      </c>
    </row>
    <row r="48" spans="1:1">
      <c r="A48" s="20">
        <v>20</v>
      </c>
    </row>
    <row r="49" spans="1:1">
      <c r="A49" s="20">
        <v>26</v>
      </c>
    </row>
    <row r="50" spans="1:1">
      <c r="A50" s="20">
        <v>13</v>
      </c>
    </row>
    <row r="51" spans="1:1">
      <c r="A51" s="20">
        <v>12</v>
      </c>
    </row>
    <row r="52" spans="1:1">
      <c r="A52" s="20">
        <v>14</v>
      </c>
    </row>
    <row r="53" spans="1:1">
      <c r="A53" s="20">
        <v>22</v>
      </c>
    </row>
    <row r="54" spans="1:1">
      <c r="A54" s="20">
        <v>19</v>
      </c>
    </row>
    <row r="55" spans="1:1">
      <c r="A55" s="20">
        <v>16</v>
      </c>
    </row>
    <row r="56" spans="1:1">
      <c r="A56" s="20">
        <v>11</v>
      </c>
    </row>
    <row r="57" spans="1:1">
      <c r="A57" s="20">
        <v>25</v>
      </c>
    </row>
    <row r="58" spans="1:1">
      <c r="A58" s="20">
        <v>18</v>
      </c>
    </row>
    <row r="59" spans="1:1">
      <c r="A59" s="20">
        <v>16</v>
      </c>
    </row>
    <row r="60" spans="1:1">
      <c r="A60" s="20">
        <v>13</v>
      </c>
    </row>
    <row r="61" spans="1:1">
      <c r="A61" s="20">
        <v>21</v>
      </c>
    </row>
    <row r="62" spans="1:1">
      <c r="A62" s="20">
        <v>20</v>
      </c>
    </row>
    <row r="63" spans="1:1">
      <c r="A63" s="20">
        <v>15</v>
      </c>
    </row>
    <row r="64" spans="1:1">
      <c r="A64" s="20">
        <v>12</v>
      </c>
    </row>
    <row r="65" spans="1:1">
      <c r="A65" s="20">
        <v>19</v>
      </c>
    </row>
    <row r="66" spans="1:1">
      <c r="A66" s="20">
        <v>17</v>
      </c>
    </row>
    <row r="67" spans="1:1">
      <c r="A67" s="20">
        <v>14</v>
      </c>
    </row>
    <row r="68" spans="1:1">
      <c r="A68" s="20">
        <v>16</v>
      </c>
    </row>
    <row r="69" spans="1:1">
      <c r="A69" s="20">
        <v>23</v>
      </c>
    </row>
    <row r="70" spans="1:1">
      <c r="A70" s="20">
        <v>18</v>
      </c>
    </row>
    <row r="71" spans="1:1">
      <c r="A71" s="20">
        <v>15</v>
      </c>
    </row>
    <row r="72" spans="1:1">
      <c r="A72" s="20">
        <v>11</v>
      </c>
    </row>
    <row r="73" spans="1:1">
      <c r="A73" s="20">
        <v>19</v>
      </c>
    </row>
    <row r="74" spans="1:1">
      <c r="A74" s="20">
        <v>22</v>
      </c>
    </row>
    <row r="75" spans="1:1">
      <c r="A75" s="20">
        <v>17</v>
      </c>
    </row>
    <row r="76" spans="1:1">
      <c r="A76" s="20">
        <v>12</v>
      </c>
    </row>
    <row r="77" spans="1:1">
      <c r="A77" s="20">
        <v>16</v>
      </c>
    </row>
    <row r="78" spans="1:1">
      <c r="A78" s="20">
        <v>14</v>
      </c>
    </row>
    <row r="79" spans="1:1">
      <c r="A79" s="20">
        <v>18</v>
      </c>
    </row>
    <row r="80" spans="1:1">
      <c r="A80" s="20">
        <v>20</v>
      </c>
    </row>
    <row r="81" spans="1:1">
      <c r="A81" s="20">
        <v>25</v>
      </c>
    </row>
    <row r="82" spans="1:1">
      <c r="A82" s="20">
        <v>13</v>
      </c>
    </row>
    <row r="83" spans="1:1">
      <c r="A83" s="20">
        <v>11</v>
      </c>
    </row>
    <row r="84" spans="1:1">
      <c r="A84" s="20">
        <v>22</v>
      </c>
    </row>
    <row r="85" spans="1:1">
      <c r="A85" s="20">
        <v>19</v>
      </c>
    </row>
    <row r="86" spans="1:1">
      <c r="A86" s="20">
        <v>17</v>
      </c>
    </row>
    <row r="87" spans="1:1">
      <c r="A87" s="20">
        <v>15</v>
      </c>
    </row>
    <row r="88" spans="1:1">
      <c r="A88" s="20">
        <v>16</v>
      </c>
    </row>
    <row r="89" spans="1:1">
      <c r="A89" s="20">
        <v>13</v>
      </c>
    </row>
    <row r="90" spans="1:1">
      <c r="A90" s="20">
        <v>14</v>
      </c>
    </row>
    <row r="91" spans="1:1">
      <c r="A91" s="20">
        <v>18</v>
      </c>
    </row>
    <row r="92" spans="1:1">
      <c r="A92" s="20">
        <v>20</v>
      </c>
    </row>
    <row r="93" spans="1:1">
      <c r="A93" s="20">
        <v>19</v>
      </c>
    </row>
    <row r="94" spans="1:1">
      <c r="A94" s="20">
        <v>21</v>
      </c>
    </row>
    <row r="95" spans="1:1">
      <c r="A95" s="20">
        <v>17</v>
      </c>
    </row>
    <row r="96" spans="1:1">
      <c r="A96" s="20">
        <v>12</v>
      </c>
    </row>
    <row r="97" spans="1:1">
      <c r="A97" s="20">
        <v>15</v>
      </c>
    </row>
    <row r="98" spans="1:1">
      <c r="A98" s="20">
        <v>13</v>
      </c>
    </row>
    <row r="99" spans="1:1">
      <c r="A99" s="20">
        <v>16</v>
      </c>
    </row>
    <row r="100" spans="1:1">
      <c r="A100" s="20">
        <v>14</v>
      </c>
    </row>
    <row r="101" spans="1:1">
      <c r="A101" s="20">
        <v>22</v>
      </c>
    </row>
    <row r="102" spans="1:1">
      <c r="A102" s="20">
        <v>21</v>
      </c>
    </row>
    <row r="103" spans="1:1">
      <c r="A103" s="20">
        <v>19</v>
      </c>
    </row>
    <row r="104" spans="1:1">
      <c r="A104" s="20">
        <v>18</v>
      </c>
    </row>
    <row r="105" spans="1:1">
      <c r="A105" s="20">
        <v>16</v>
      </c>
    </row>
    <row r="106" spans="1:1">
      <c r="A106" s="20">
        <v>11</v>
      </c>
    </row>
    <row r="107" spans="1:1">
      <c r="A107" s="20">
        <v>17</v>
      </c>
    </row>
    <row r="108" spans="1:1">
      <c r="A108" s="20">
        <v>14</v>
      </c>
    </row>
    <row r="109" spans="1:1">
      <c r="A109" s="20">
        <v>12</v>
      </c>
    </row>
    <row r="110" spans="1:1">
      <c r="A110" s="20">
        <v>20</v>
      </c>
    </row>
    <row r="111" spans="1:1">
      <c r="A111" s="20">
        <v>23</v>
      </c>
    </row>
    <row r="112" spans="1:1">
      <c r="A112" s="20">
        <v>19</v>
      </c>
    </row>
    <row r="113" spans="1:1">
      <c r="A113" s="20">
        <v>15</v>
      </c>
    </row>
    <row r="114" spans="1:1">
      <c r="A114" s="20">
        <v>16</v>
      </c>
    </row>
    <row r="115" spans="1:1">
      <c r="A115" s="20">
        <v>13</v>
      </c>
    </row>
    <row r="116" spans="1:1" ht="15.75" thickBot="1">
      <c r="A116" s="20">
        <v>18</v>
      </c>
    </row>
    <row r="117" spans="1:1" ht="19.5" thickBot="1">
      <c r="A117" s="36">
        <f>SUM(A17:A116)</f>
        <v>1674</v>
      </c>
    </row>
  </sheetData>
  <mergeCells count="8">
    <mergeCell ref="D5:G14"/>
    <mergeCell ref="D17:G17"/>
    <mergeCell ref="D20:F20"/>
    <mergeCell ref="D23:F23"/>
    <mergeCell ref="A1:L1"/>
    <mergeCell ref="A2:L2"/>
    <mergeCell ref="A3:L3"/>
    <mergeCell ref="A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Q-1</vt:lpstr>
      <vt:lpstr>Q-2</vt:lpstr>
      <vt:lpstr>Q-3</vt:lpstr>
      <vt:lpstr>Q-4</vt:lpstr>
      <vt:lpstr>Q-5</vt:lpstr>
      <vt:lpstr>Q-6</vt:lpstr>
      <vt:lpstr>Q-7</vt:lpstr>
      <vt:lpstr>Q-8</vt:lpstr>
      <vt:lpstr>Q-9</vt:lpstr>
      <vt:lpstr>Q-10</vt:lpstr>
      <vt:lpstr>Q-11 </vt:lpstr>
      <vt:lpstr>Q-12</vt:lpstr>
      <vt:lpstr>Q-13</vt:lpstr>
      <vt:lpstr>Q-14</vt:lpstr>
      <vt:lpstr>Q-15</vt:lpstr>
      <vt:lpstr>Q-16</vt:lpstr>
      <vt:lpstr>Q-17</vt:lpstr>
      <vt:lpstr>Q-18</vt:lpstr>
      <vt:lpstr>Q-19</vt:lpstr>
      <vt:lpstr>Q-20</vt:lpstr>
      <vt:lpstr>Q-21</vt:lpstr>
      <vt:lpstr>Q-22</vt:lpstr>
      <vt:lpstr>Q-23</vt:lpstr>
      <vt:lpstr>Q-24</vt:lpstr>
      <vt:lpstr>Q-25</vt:lpstr>
      <vt:lpstr>Q-26</vt:lpstr>
      <vt:lpstr>Q-27</vt:lpstr>
      <vt:lpstr>Q-28</vt:lpstr>
      <vt:lpstr>Q-29</vt:lpstr>
      <vt:lpstr>Q-30</vt:lpstr>
      <vt:lpstr>Q-31</vt:lpstr>
      <vt:lpstr>Q-32</vt:lpstr>
      <vt:lpstr>Q-33</vt:lpstr>
      <vt:lpstr>Q-34</vt:lpstr>
      <vt:lpstr>Q-35</vt:lpstr>
      <vt:lpstr>Q-36</vt:lpstr>
      <vt:lpstr>Q-37</vt:lpstr>
      <vt:lpstr>Q-38</vt:lpstr>
      <vt:lpstr>Q-39</vt:lpstr>
      <vt:lpstr>Q-40</vt:lpstr>
      <vt:lpstr>Q-41</vt:lpstr>
      <vt:lpstr>Q-42</vt:lpstr>
      <vt:lpstr>Q-43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2023-10-06T09:25:05Z</dcterms:created>
  <dcterms:modified xsi:type="dcterms:W3CDTF">2024-01-17T10:24:37Z</dcterms:modified>
</cp:coreProperties>
</file>