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t\Desktop\"/>
    </mc:Choice>
  </mc:AlternateContent>
  <bookViews>
    <workbookView xWindow="0" yWindow="0" windowWidth="1932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52511"/>
  <fileRecoveryPr autoRecover="0"/>
</workbook>
</file>

<file path=xl/calcChain.xml><?xml version="1.0" encoding="utf-8"?>
<calcChain xmlns="http://schemas.openxmlformats.org/spreadsheetml/2006/main">
  <c r="J55" i="3" l="1"/>
  <c r="J14" i="3"/>
  <c r="J53" i="3"/>
  <c r="J40" i="3" l="1"/>
  <c r="J15" i="3"/>
  <c r="J11" i="3" l="1"/>
  <c r="J36" i="3" l="1"/>
  <c r="J25" i="3" l="1"/>
  <c r="J31" i="3" l="1"/>
  <c r="J37" i="3" l="1"/>
  <c r="J33" i="3" l="1"/>
  <c r="J51" i="3" l="1"/>
  <c r="J12" i="3" l="1"/>
  <c r="J19" i="3" l="1"/>
  <c r="AS27" i="3" l="1"/>
  <c r="I60" i="3" l="1"/>
  <c r="I46" i="3"/>
  <c r="F14" i="3"/>
  <c r="I61" i="3" l="1"/>
  <c r="F53" i="3" l="1"/>
  <c r="F27" i="3" l="1"/>
  <c r="D60" i="3" l="1"/>
  <c r="D46" i="3"/>
  <c r="D61" i="3" l="1"/>
  <c r="F51" i="3" l="1"/>
  <c r="Q60" i="3" l="1"/>
  <c r="Q45" i="3"/>
  <c r="Q46" i="3" s="1"/>
  <c r="Q61" i="3" l="1"/>
  <c r="F11" i="3" l="1"/>
  <c r="K60" i="3" l="1"/>
  <c r="K46" i="3"/>
  <c r="K61" i="3" l="1"/>
  <c r="M60" i="3" l="1"/>
  <c r="L60" i="3"/>
  <c r="C60" i="3"/>
  <c r="M46" i="3"/>
  <c r="L46" i="3"/>
  <c r="C46" i="3"/>
  <c r="C61" i="3" l="1"/>
  <c r="L61" i="3"/>
  <c r="M61" i="3"/>
  <c r="G60" i="3" l="1"/>
  <c r="G46" i="3"/>
  <c r="G61" i="3" l="1"/>
  <c r="A20" i="3" l="1"/>
  <c r="A21" i="3" s="1"/>
  <c r="B7" i="3"/>
</calcChain>
</file>

<file path=xl/sharedStrings.xml><?xml version="1.0" encoding="utf-8"?>
<sst xmlns="http://schemas.openxmlformats.org/spreadsheetml/2006/main" count="151" uniqueCount="93">
  <si>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</si>
  <si>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</si>
  <si>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</si>
  <si>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</si>
  <si>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</si>
  <si>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</si>
  <si>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</si>
  <si>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</si>
  <si>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</si>
  <si>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</si>
  <si>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</si>
  <si>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</si>
  <si>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</si>
  <si>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</si>
  <si>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</si>
  <si>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</si>
  <si>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</si>
  <si>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</si>
  <si>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</si>
  <si>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</si>
  <si>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</si>
  <si>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</si>
  <si>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</si>
  <si>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</si>
  <si>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</si>
  <si>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</si>
  <si>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</si>
  <si>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</si>
  <si>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</si>
  <si>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</si>
  <si>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</si>
  <si>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</si>
  <si>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</si>
  <si>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</si>
  <si>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</si>
  <si>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</si>
  <si>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</si>
  <si>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</si>
  <si>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</si>
  <si>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</si>
  <si>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</si>
  <si>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</si>
  <si>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</si>
  <si>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</si>
  <si>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</si>
  <si>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</si>
  <si>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</si>
  <si>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</si>
  <si>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</si>
  <si>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</si>
  <si>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</si>
  <si>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</si>
  <si>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</si>
  <si>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</si>
  <si>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</si>
  <si>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</si>
  <si>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</si>
  <si>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</si>
  <si>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</si>
  <si>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</si>
  <si>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</si>
  <si>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</si>
  <si>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</si>
  <si>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</si>
  <si>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</si>
  <si>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</si>
  <si>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</si>
  <si>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</si>
  <si>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</si>
  <si>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</si>
  <si>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</si>
  <si>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</si>
  <si>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</si>
  <si>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</si>
  <si>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</si>
  <si>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</si>
  <si>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LF 30 RF canal 140 C/s</t>
  </si>
  <si>
    <t>spillway nil Jowlinala 59 LF 13 RF 26</t>
  </si>
  <si>
    <t>surplus nil</t>
  </si>
  <si>
    <t>outflow through Ots</t>
  </si>
  <si>
    <t>surplus 0</t>
  </si>
  <si>
    <t>nil</t>
  </si>
  <si>
    <t>outflow by vent R/F</t>
  </si>
  <si>
    <t>LF 70 c/s,  RF 20 c/s</t>
  </si>
  <si>
    <t>Present gauge level 8.4 ft @ 0.1 head over</t>
  </si>
  <si>
    <t>all gates closed.Thru LF canal 200 c/s</t>
  </si>
  <si>
    <t>RF 25c/s LF 30 c/s</t>
  </si>
  <si>
    <t>Surplus Nil, 60 c/s thru canals</t>
  </si>
  <si>
    <t>LF 20 RF 28</t>
  </si>
  <si>
    <t xml:space="preserve"> Water level on 06.11.2016</t>
  </si>
  <si>
    <t xml:space="preserve">KRISHNA BASIN </t>
  </si>
  <si>
    <t xml:space="preserve"> TELANGANA MEDIUM IRRIGATION PROJECTS (BASIN WISE) 
DAILY WATER LEVELS on 07.11.2016</t>
  </si>
  <si>
    <t xml:space="preserve"> Water level on 07.11.2016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</si>
</sst>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(* #,##0.00_);_(* \(#,##0.00\);_(* &quot;-&quot;??_);_(@_)"/>
    <numFmt numFmtId="165" formatCode="0.000"/>
    <numFmt numFmtId="166" formatCode="0.0"/>
  </numFmts>
  <fonts count="10" x14ac:knownFonts="1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4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" fontId="7" fillId="2" borderId="1" xfId="0" quotePrefix="1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1"/>
  <sheetViews>
    <sheetView tabSelected="1" view="pageBreakPreview" zoomScale="53" zoomScaleNormal="57" zoomScaleSheetLayoutView="53" workbookViewId="0">
      <pane ySplit="6" topLeftCell="A50" activePane="bottomLeft" state="frozen"/>
      <selection pane="bottomLeft" activeCell="K54" sqref="K54"/>
    </sheetView>
  </sheetViews>
  <sheetFormatPr defaultColWidth="17" defaultRowHeight="26.25" x14ac:dyDescent="0.2"/>
  <cols>
    <col min="1" max="1" width="10.42578125" style="10" customWidth="1"/>
    <col min="2" max="2" width="29.85546875" style="10" customWidth="1"/>
    <col min="3" max="3" width="20.42578125" style="10" bestFit="1" customWidth="1"/>
    <col min="4" max="4" width="20.42578125" style="15" customWidth="1"/>
    <col min="5" max="5" width="17.42578125" style="10" bestFit="1" customWidth="1"/>
    <col min="6" max="6" width="20" style="14" bestFit="1" customWidth="1"/>
    <col min="7" max="7" width="18.28515625" style="10" customWidth="1"/>
    <col min="8" max="8" width="18.7109375" style="16" customWidth="1"/>
    <col min="9" max="9" width="19.140625" style="17" customWidth="1"/>
    <col min="10" max="10" width="21.42578125" style="16" customWidth="1"/>
    <col min="11" max="11" width="20.7109375" style="17" bestFit="1" customWidth="1"/>
    <col min="12" max="12" width="19.140625" style="17" customWidth="1"/>
    <col min="13" max="13" width="20.42578125" style="31" customWidth="1"/>
    <col min="14" max="14" width="18.28515625" style="11" hidden="1" customWidth="1"/>
    <col min="15" max="15" width="0.140625" style="11" customWidth="1"/>
    <col min="16" max="16" width="18.42578125" style="31" customWidth="1"/>
    <col min="17" max="17" width="17" style="31"/>
    <col min="18" max="18" width="18.28515625" style="18" bestFit="1" customWidth="1"/>
    <col min="19" max="19" width="17" style="10"/>
    <col min="20" max="20" width="24.85546875" style="10" bestFit="1" customWidth="1"/>
    <col min="21" max="44" width="17" style="10"/>
    <col min="45" max="45" width="18.5703125" style="10" bestFit="1" customWidth="1"/>
    <col min="46" max="16384" width="17" style="10"/>
  </cols>
  <sheetData>
    <row r="1" spans="1:18" ht="23.25" customHeight="1" x14ac:dyDescent="0.2">
      <c r="A1" s="36" t="s">
        <v>91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8"/>
    </row>
    <row r="2" spans="1:18" ht="38.25" customHeight="1" x14ac:dyDescent="0.2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1"/>
    </row>
    <row r="3" spans="1:18" ht="9" customHeight="1" x14ac:dyDescent="0.2">
      <c r="A3" s="42" t="s">
        <v>40</v>
      </c>
      <c r="B3" s="42" t="s">
        <v>0</v>
      </c>
      <c r="C3" s="42" t="s">
        <v>67</v>
      </c>
      <c r="D3" s="42" t="s">
        <v>66</v>
      </c>
      <c r="E3" s="42" t="s">
        <v>65</v>
      </c>
      <c r="F3" s="42" t="s">
        <v>1</v>
      </c>
      <c r="G3" s="42"/>
      <c r="H3" s="44" t="s">
        <v>89</v>
      </c>
      <c r="I3" s="45"/>
      <c r="J3" s="49" t="s">
        <v>92</v>
      </c>
      <c r="K3" s="49"/>
      <c r="L3" s="42" t="s">
        <v>48</v>
      </c>
      <c r="M3" s="42" t="s">
        <v>64</v>
      </c>
      <c r="N3" s="42" t="s">
        <v>70</v>
      </c>
      <c r="O3" s="42" t="s">
        <v>71</v>
      </c>
      <c r="P3" s="42" t="s">
        <v>49</v>
      </c>
      <c r="Q3" s="42" t="s">
        <v>73</v>
      </c>
      <c r="R3" s="43" t="s">
        <v>62</v>
      </c>
    </row>
    <row r="4" spans="1:18" ht="71.25" customHeight="1" x14ac:dyDescent="0.2">
      <c r="A4" s="42"/>
      <c r="B4" s="42"/>
      <c r="C4" s="42"/>
      <c r="D4" s="42"/>
      <c r="E4" s="42"/>
      <c r="F4" s="42"/>
      <c r="G4" s="42"/>
      <c r="H4" s="46"/>
      <c r="I4" s="47"/>
      <c r="J4" s="49"/>
      <c r="K4" s="49"/>
      <c r="L4" s="42"/>
      <c r="M4" s="42"/>
      <c r="N4" s="42"/>
      <c r="O4" s="42"/>
      <c r="P4" s="42"/>
      <c r="Q4" s="42"/>
      <c r="R4" s="43"/>
    </row>
    <row r="5" spans="1:18" ht="48.75" customHeight="1" x14ac:dyDescent="0.2">
      <c r="A5" s="42"/>
      <c r="B5" s="42"/>
      <c r="C5" s="42"/>
      <c r="D5" s="42"/>
      <c r="E5" s="42"/>
      <c r="F5" s="32" t="s">
        <v>2</v>
      </c>
      <c r="G5" s="32" t="s">
        <v>63</v>
      </c>
      <c r="H5" s="35" t="s">
        <v>2</v>
      </c>
      <c r="I5" s="32" t="s">
        <v>63</v>
      </c>
      <c r="J5" s="35" t="s">
        <v>2</v>
      </c>
      <c r="K5" s="32" t="s">
        <v>63</v>
      </c>
      <c r="L5" s="42"/>
      <c r="M5" s="42"/>
      <c r="N5" s="42"/>
      <c r="O5" s="42"/>
      <c r="P5" s="42"/>
      <c r="Q5" s="42"/>
      <c r="R5" s="43"/>
    </row>
    <row r="6" spans="1:18" ht="34.5" customHeight="1" x14ac:dyDescent="0.2">
      <c r="A6" s="42"/>
      <c r="B6" s="42"/>
      <c r="C6" s="32" t="s">
        <v>61</v>
      </c>
      <c r="D6" s="32" t="s">
        <v>4</v>
      </c>
      <c r="E6" s="32" t="s">
        <v>5</v>
      </c>
      <c r="F6" s="32" t="s">
        <v>5</v>
      </c>
      <c r="G6" s="32" t="s">
        <v>4</v>
      </c>
      <c r="H6" s="35" t="s">
        <v>5</v>
      </c>
      <c r="I6" s="32" t="s">
        <v>4</v>
      </c>
      <c r="J6" s="35" t="s">
        <v>5</v>
      </c>
      <c r="K6" s="32" t="s">
        <v>4</v>
      </c>
      <c r="L6" s="35" t="s">
        <v>68</v>
      </c>
      <c r="M6" s="35" t="s">
        <v>68</v>
      </c>
      <c r="N6" s="32" t="s">
        <v>61</v>
      </c>
      <c r="O6" s="32" t="s">
        <v>61</v>
      </c>
      <c r="P6" s="32" t="s">
        <v>50</v>
      </c>
      <c r="Q6" s="32" t="s">
        <v>61</v>
      </c>
      <c r="R6" s="43"/>
    </row>
    <row r="7" spans="1:18" x14ac:dyDescent="0.2">
      <c r="A7" s="32">
        <v>1</v>
      </c>
      <c r="B7" s="32">
        <f>+A7+1</f>
        <v>2</v>
      </c>
      <c r="C7" s="32">
        <v>3</v>
      </c>
      <c r="D7" s="32">
        <v>4</v>
      </c>
      <c r="E7" s="32">
        <v>5</v>
      </c>
      <c r="F7" s="32">
        <v>6</v>
      </c>
      <c r="G7" s="32">
        <v>7</v>
      </c>
      <c r="H7" s="32">
        <v>8</v>
      </c>
      <c r="I7" s="32">
        <v>9</v>
      </c>
      <c r="J7" s="32">
        <v>10</v>
      </c>
      <c r="K7" s="32">
        <v>11</v>
      </c>
      <c r="L7" s="32">
        <v>12</v>
      </c>
      <c r="M7" s="32">
        <v>13</v>
      </c>
      <c r="N7" s="32">
        <v>14</v>
      </c>
      <c r="O7" s="32">
        <v>15</v>
      </c>
      <c r="P7" s="32">
        <v>14</v>
      </c>
      <c r="Q7" s="32">
        <v>15</v>
      </c>
      <c r="R7" s="33">
        <v>16</v>
      </c>
    </row>
    <row r="8" spans="1:18" ht="23.25" customHeight="1" x14ac:dyDescent="0.2">
      <c r="A8" s="48" t="s">
        <v>55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</row>
    <row r="9" spans="1:18" ht="24" customHeight="1" x14ac:dyDescent="0.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</row>
    <row r="10" spans="1:18" ht="63.75" customHeight="1" x14ac:dyDescent="0.2">
      <c r="A10" s="1"/>
      <c r="B10" s="32" t="s">
        <v>29</v>
      </c>
      <c r="C10" s="32"/>
      <c r="D10" s="2"/>
      <c r="E10" s="1"/>
      <c r="F10" s="35"/>
      <c r="G10" s="3"/>
      <c r="H10" s="35"/>
      <c r="I10" s="4"/>
      <c r="J10" s="35"/>
      <c r="K10" s="4"/>
      <c r="L10" s="4"/>
      <c r="M10" s="4"/>
      <c r="N10" s="32"/>
      <c r="O10" s="32"/>
      <c r="P10" s="5"/>
      <c r="Q10" s="5"/>
      <c r="R10" s="6"/>
    </row>
    <row r="11" spans="1:18" ht="79.5" customHeight="1" x14ac:dyDescent="0.2">
      <c r="A11" s="1">
        <v>1</v>
      </c>
      <c r="B11" s="1" t="s">
        <v>8</v>
      </c>
      <c r="C11" s="2">
        <v>6100</v>
      </c>
      <c r="D11" s="7">
        <v>1250</v>
      </c>
      <c r="E11" s="1">
        <v>449.58</v>
      </c>
      <c r="F11" s="35">
        <f>1493*0.3048</f>
        <v>455.06640000000004</v>
      </c>
      <c r="G11" s="4">
        <v>746.13</v>
      </c>
      <c r="H11" s="35">
        <v>454.91400000000004</v>
      </c>
      <c r="I11" s="5">
        <v>705.7</v>
      </c>
      <c r="J11" s="35">
        <f>1492.5*0.3048</f>
        <v>454.91400000000004</v>
      </c>
      <c r="K11" s="5">
        <v>705.7</v>
      </c>
      <c r="L11" s="4">
        <v>0</v>
      </c>
      <c r="M11" s="4">
        <v>120</v>
      </c>
      <c r="N11" s="1"/>
      <c r="O11" s="1">
        <v>12</v>
      </c>
      <c r="P11" s="4"/>
      <c r="Q11" s="3">
        <v>6030</v>
      </c>
      <c r="R11" s="6"/>
    </row>
    <row r="12" spans="1:18" ht="78.75" customHeight="1" x14ac:dyDescent="0.2">
      <c r="A12" s="1">
        <v>2</v>
      </c>
      <c r="B12" s="1" t="s">
        <v>25</v>
      </c>
      <c r="C12" s="2">
        <v>21625</v>
      </c>
      <c r="D12" s="7">
        <v>4059</v>
      </c>
      <c r="E12" s="1">
        <v>460.25</v>
      </c>
      <c r="F12" s="35">
        <v>462.75</v>
      </c>
      <c r="G12" s="4">
        <v>135</v>
      </c>
      <c r="H12" s="35">
        <v>462.79399999999998</v>
      </c>
      <c r="I12" s="4">
        <v>135</v>
      </c>
      <c r="J12" s="35">
        <f>462.77+0.024</f>
        <v>462.79399999999998</v>
      </c>
      <c r="K12" s="4">
        <v>135</v>
      </c>
      <c r="L12" s="8">
        <v>198</v>
      </c>
      <c r="M12" s="4">
        <v>198</v>
      </c>
      <c r="N12" s="1"/>
      <c r="O12" s="1"/>
      <c r="P12" s="8"/>
      <c r="Q12" s="3" t="s">
        <v>74</v>
      </c>
      <c r="R12" s="6" t="s">
        <v>84</v>
      </c>
    </row>
    <row r="13" spans="1:18" ht="51" customHeight="1" x14ac:dyDescent="0.2">
      <c r="A13" s="1"/>
      <c r="B13" s="32" t="s">
        <v>30</v>
      </c>
      <c r="C13" s="32"/>
      <c r="D13" s="7"/>
      <c r="E13" s="1"/>
      <c r="F13" s="35"/>
      <c r="G13" s="4"/>
      <c r="H13" s="35"/>
      <c r="I13" s="4"/>
      <c r="J13" s="35"/>
      <c r="K13" s="4"/>
      <c r="L13" s="4"/>
      <c r="M13" s="4"/>
      <c r="N13" s="1"/>
      <c r="O13" s="1"/>
      <c r="P13" s="3"/>
      <c r="Q13" s="3"/>
      <c r="R13" s="6"/>
    </row>
    <row r="14" spans="1:18" ht="78.75" customHeight="1" x14ac:dyDescent="0.2">
      <c r="A14" s="1">
        <v>3</v>
      </c>
      <c r="B14" s="1" t="s">
        <v>9</v>
      </c>
      <c r="C14" s="2">
        <v>6600</v>
      </c>
      <c r="D14" s="7">
        <v>1170</v>
      </c>
      <c r="E14" s="1">
        <v>382.22</v>
      </c>
      <c r="F14" s="35">
        <f>1278.3*0.3048</f>
        <v>389.62583999999998</v>
      </c>
      <c r="G14" s="4">
        <v>966.02200000000005</v>
      </c>
      <c r="H14" s="35">
        <v>389.62583999999998</v>
      </c>
      <c r="I14" s="4">
        <v>966.02</v>
      </c>
      <c r="J14" s="35">
        <f>1278*0.3048</f>
        <v>389.53440000000001</v>
      </c>
      <c r="K14" s="4">
        <v>942.45699999999999</v>
      </c>
      <c r="L14" s="4">
        <v>0</v>
      </c>
      <c r="M14" s="4">
        <v>0</v>
      </c>
      <c r="N14" s="1"/>
      <c r="O14" s="1"/>
      <c r="P14" s="4"/>
      <c r="Q14" s="3" t="s">
        <v>74</v>
      </c>
      <c r="R14" s="6"/>
    </row>
    <row r="15" spans="1:18" ht="83.25" customHeight="1" x14ac:dyDescent="0.2">
      <c r="A15" s="1">
        <v>4</v>
      </c>
      <c r="B15" s="1" t="s">
        <v>10</v>
      </c>
      <c r="C15" s="2">
        <v>17240</v>
      </c>
      <c r="D15" s="7">
        <v>3900</v>
      </c>
      <c r="E15" s="1">
        <v>439.98</v>
      </c>
      <c r="F15" s="35">
        <v>446.22</v>
      </c>
      <c r="G15" s="4">
        <v>1820</v>
      </c>
      <c r="H15" s="35">
        <v>446.22</v>
      </c>
      <c r="I15" s="4">
        <v>1820</v>
      </c>
      <c r="J15" s="35">
        <f>1463.75*0.3048</f>
        <v>446.15100000000001</v>
      </c>
      <c r="K15" s="4">
        <v>1782</v>
      </c>
      <c r="L15" s="4">
        <v>0</v>
      </c>
      <c r="M15" s="4">
        <v>0</v>
      </c>
      <c r="N15" s="1"/>
      <c r="O15" s="1"/>
      <c r="P15" s="4"/>
      <c r="Q15" s="3" t="s">
        <v>74</v>
      </c>
      <c r="R15" s="6"/>
    </row>
    <row r="16" spans="1:18" ht="71.25" customHeight="1" x14ac:dyDescent="0.2">
      <c r="A16" s="1">
        <v>5</v>
      </c>
      <c r="B16" s="1" t="s">
        <v>42</v>
      </c>
      <c r="C16" s="2">
        <v>9000</v>
      </c>
      <c r="D16" s="7">
        <v>1684</v>
      </c>
      <c r="E16" s="1">
        <v>452.15</v>
      </c>
      <c r="F16" s="35">
        <v>458</v>
      </c>
      <c r="G16" s="4">
        <v>1237</v>
      </c>
      <c r="H16" s="35">
        <v>457.8</v>
      </c>
      <c r="I16" s="4">
        <v>1180</v>
      </c>
      <c r="J16" s="35">
        <v>457.8</v>
      </c>
      <c r="K16" s="4">
        <v>1180</v>
      </c>
      <c r="L16" s="4">
        <v>0</v>
      </c>
      <c r="M16" s="4">
        <v>0</v>
      </c>
      <c r="N16" s="1"/>
      <c r="O16" s="1"/>
      <c r="P16" s="4"/>
      <c r="Q16" s="3"/>
      <c r="R16" s="6"/>
    </row>
    <row r="17" spans="1:45" ht="63.75" customHeight="1" x14ac:dyDescent="0.2">
      <c r="A17" s="1"/>
      <c r="B17" s="32" t="s">
        <v>31</v>
      </c>
      <c r="C17" s="2"/>
      <c r="D17" s="7"/>
      <c r="E17" s="1"/>
      <c r="F17" s="35"/>
      <c r="G17" s="4"/>
      <c r="H17" s="35"/>
      <c r="I17" s="4"/>
      <c r="J17" s="35"/>
      <c r="K17" s="4"/>
      <c r="L17" s="4"/>
      <c r="M17" s="4"/>
      <c r="N17" s="1"/>
      <c r="O17" s="1"/>
      <c r="P17" s="3"/>
      <c r="Q17" s="3"/>
      <c r="R17" s="6"/>
    </row>
    <row r="18" spans="1:45" ht="68.25" customHeight="1" x14ac:dyDescent="0.2">
      <c r="A18" s="1">
        <v>6</v>
      </c>
      <c r="B18" s="1" t="s">
        <v>11</v>
      </c>
      <c r="C18" s="3">
        <v>24000</v>
      </c>
      <c r="D18" s="7">
        <v>2048</v>
      </c>
      <c r="E18" s="4">
        <v>279</v>
      </c>
      <c r="F18" s="35">
        <v>286.5</v>
      </c>
      <c r="G18" s="4">
        <v>1240</v>
      </c>
      <c r="H18" s="35">
        <v>286.35000000000002</v>
      </c>
      <c r="I18" s="4">
        <v>1192.961</v>
      </c>
      <c r="J18" s="35">
        <v>286.35000000000002</v>
      </c>
      <c r="K18" s="4">
        <v>1192.961</v>
      </c>
      <c r="L18" s="4">
        <v>0</v>
      </c>
      <c r="M18" s="4">
        <v>140</v>
      </c>
      <c r="N18" s="1"/>
      <c r="O18" s="1"/>
      <c r="P18" s="4">
        <v>0</v>
      </c>
      <c r="Q18" s="3" t="s">
        <v>74</v>
      </c>
      <c r="R18" s="9"/>
    </row>
    <row r="19" spans="1:45" ht="90" customHeight="1" x14ac:dyDescent="0.2">
      <c r="A19" s="1">
        <v>7</v>
      </c>
      <c r="B19" s="1" t="s">
        <v>12</v>
      </c>
      <c r="C19" s="2">
        <v>8945</v>
      </c>
      <c r="D19" s="7">
        <v>1830</v>
      </c>
      <c r="E19" s="1">
        <v>347.47500000000002</v>
      </c>
      <c r="F19" s="35">
        <v>360.57</v>
      </c>
      <c r="G19" s="4">
        <v>1485</v>
      </c>
      <c r="H19" s="35">
        <v>360.57840000000004</v>
      </c>
      <c r="I19" s="4">
        <v>1484.74</v>
      </c>
      <c r="J19" s="35">
        <f>1183*0.3048</f>
        <v>360.57840000000004</v>
      </c>
      <c r="K19" s="4">
        <v>1484.74</v>
      </c>
      <c r="L19" s="4">
        <v>0</v>
      </c>
      <c r="M19" s="4">
        <v>98</v>
      </c>
      <c r="N19" s="1"/>
      <c r="O19" s="1"/>
      <c r="P19" s="8" t="s">
        <v>51</v>
      </c>
      <c r="Q19" s="3">
        <v>7000</v>
      </c>
      <c r="R19" s="9" t="s">
        <v>77</v>
      </c>
    </row>
    <row r="20" spans="1:45" ht="82.5" customHeight="1" x14ac:dyDescent="0.2">
      <c r="A20" s="1">
        <f>+A19+1</f>
        <v>8</v>
      </c>
      <c r="B20" s="1" t="s">
        <v>52</v>
      </c>
      <c r="C20" s="2">
        <v>24500</v>
      </c>
      <c r="D20" s="7">
        <v>2970</v>
      </c>
      <c r="E20" s="4">
        <v>226.3</v>
      </c>
      <c r="F20" s="35">
        <v>239.4966</v>
      </c>
      <c r="G20" s="4">
        <v>2890</v>
      </c>
      <c r="H20" s="35">
        <v>238.95</v>
      </c>
      <c r="I20" s="4">
        <v>2659</v>
      </c>
      <c r="J20" s="35">
        <v>238.95</v>
      </c>
      <c r="K20" s="4">
        <v>2659</v>
      </c>
      <c r="L20" s="4">
        <v>200</v>
      </c>
      <c r="M20" s="4">
        <v>170</v>
      </c>
      <c r="N20" s="1"/>
      <c r="O20" s="1"/>
      <c r="P20" s="8">
        <v>0</v>
      </c>
      <c r="Q20" s="3">
        <v>4000</v>
      </c>
      <c r="R20" s="6" t="s">
        <v>76</v>
      </c>
    </row>
    <row r="21" spans="1:45" ht="83.25" customHeight="1" x14ac:dyDescent="0.2">
      <c r="A21" s="1">
        <f>+A20+1</f>
        <v>9</v>
      </c>
      <c r="B21" s="1" t="s">
        <v>27</v>
      </c>
      <c r="C21" s="2">
        <v>6060</v>
      </c>
      <c r="D21" s="7">
        <v>1200</v>
      </c>
      <c r="E21" s="1">
        <v>317.25</v>
      </c>
      <c r="F21" s="35">
        <v>326.3</v>
      </c>
      <c r="G21" s="4">
        <v>370</v>
      </c>
      <c r="H21" s="35">
        <v>325.7</v>
      </c>
      <c r="I21" s="4">
        <v>335.57</v>
      </c>
      <c r="J21" s="35">
        <v>325.7</v>
      </c>
      <c r="K21" s="4">
        <v>335.57</v>
      </c>
      <c r="L21" s="4">
        <v>0</v>
      </c>
      <c r="M21" s="4">
        <v>35</v>
      </c>
      <c r="N21" s="1"/>
      <c r="O21" s="1">
        <v>35</v>
      </c>
      <c r="P21" s="8">
        <v>0</v>
      </c>
      <c r="Q21" s="3">
        <v>2000</v>
      </c>
      <c r="R21" s="6"/>
    </row>
    <row r="22" spans="1:45" ht="90" customHeight="1" x14ac:dyDescent="0.2">
      <c r="A22" s="1">
        <v>10</v>
      </c>
      <c r="B22" s="1" t="s">
        <v>28</v>
      </c>
      <c r="C22" s="2">
        <v>11000</v>
      </c>
      <c r="D22" s="7">
        <v>1107</v>
      </c>
      <c r="E22" s="4">
        <v>142</v>
      </c>
      <c r="F22" s="35">
        <v>147.5</v>
      </c>
      <c r="G22" s="4">
        <v>840</v>
      </c>
      <c r="H22" s="35">
        <v>147.32203200000001</v>
      </c>
      <c r="I22" s="4">
        <v>772</v>
      </c>
      <c r="J22" s="21">
        <v>147.30000000000001</v>
      </c>
      <c r="K22" s="4">
        <v>763.55</v>
      </c>
      <c r="L22" s="4">
        <v>15</v>
      </c>
      <c r="M22" s="4">
        <v>90</v>
      </c>
      <c r="N22" s="1"/>
      <c r="O22" s="1"/>
      <c r="P22" s="8">
        <v>0</v>
      </c>
      <c r="Q22" s="3">
        <v>4800</v>
      </c>
      <c r="R22" s="20" t="s">
        <v>83</v>
      </c>
    </row>
    <row r="23" spans="1:45" ht="71.25" customHeight="1" x14ac:dyDescent="0.2">
      <c r="A23" s="1">
        <v>11</v>
      </c>
      <c r="B23" s="1" t="s">
        <v>53</v>
      </c>
      <c r="C23" s="2">
        <v>14000</v>
      </c>
      <c r="D23" s="7">
        <v>2230</v>
      </c>
      <c r="E23" s="4">
        <v>352.5</v>
      </c>
      <c r="F23" s="35">
        <v>358.7</v>
      </c>
      <c r="G23" s="4">
        <v>1852</v>
      </c>
      <c r="H23" s="35">
        <v>358.7</v>
      </c>
      <c r="I23" s="4">
        <v>1852</v>
      </c>
      <c r="J23" s="35">
        <v>358.7</v>
      </c>
      <c r="K23" s="4">
        <v>1852</v>
      </c>
      <c r="L23" s="4">
        <v>0</v>
      </c>
      <c r="M23" s="4">
        <v>0</v>
      </c>
      <c r="N23" s="1"/>
      <c r="O23" s="1"/>
      <c r="P23" s="8"/>
      <c r="Q23" s="3">
        <v>6000</v>
      </c>
      <c r="R23" s="9"/>
    </row>
    <row r="24" spans="1:45" ht="79.5" customHeight="1" x14ac:dyDescent="0.2">
      <c r="A24" s="1">
        <v>12</v>
      </c>
      <c r="B24" s="1" t="s">
        <v>36</v>
      </c>
      <c r="C24" s="2">
        <v>8500</v>
      </c>
      <c r="D24" s="7">
        <v>889</v>
      </c>
      <c r="E24" s="4">
        <v>270.5</v>
      </c>
      <c r="F24" s="35">
        <v>277.5</v>
      </c>
      <c r="G24" s="4">
        <v>571.22</v>
      </c>
      <c r="H24" s="35">
        <v>277.5</v>
      </c>
      <c r="I24" s="4">
        <v>571.16200000000003</v>
      </c>
      <c r="J24" s="35">
        <v>277.5</v>
      </c>
      <c r="K24" s="4">
        <v>571.16200000000003</v>
      </c>
      <c r="L24" s="4">
        <v>0</v>
      </c>
      <c r="M24" s="4">
        <v>60</v>
      </c>
      <c r="N24" s="1"/>
      <c r="O24" s="1" t="s">
        <v>51</v>
      </c>
      <c r="P24" s="8">
        <v>0</v>
      </c>
      <c r="Q24" s="3">
        <v>6900</v>
      </c>
      <c r="R24" s="9"/>
    </row>
    <row r="25" spans="1:45" ht="72.75" customHeight="1" x14ac:dyDescent="0.2">
      <c r="A25" s="1">
        <v>13</v>
      </c>
      <c r="B25" s="1" t="s">
        <v>37</v>
      </c>
      <c r="C25" s="2">
        <v>9500</v>
      </c>
      <c r="D25" s="7">
        <v>830</v>
      </c>
      <c r="E25" s="4">
        <v>148</v>
      </c>
      <c r="F25" s="21">
        <v>155.49600000000001</v>
      </c>
      <c r="G25" s="4">
        <v>567</v>
      </c>
      <c r="H25" s="35">
        <v>155.32303200000001</v>
      </c>
      <c r="I25" s="4">
        <v>547</v>
      </c>
      <c r="J25" s="35">
        <f>509.59*0.3048</f>
        <v>155.32303200000001</v>
      </c>
      <c r="K25" s="4">
        <v>547</v>
      </c>
      <c r="L25" s="4">
        <v>0</v>
      </c>
      <c r="M25" s="4">
        <v>13.403</v>
      </c>
      <c r="N25" s="1"/>
      <c r="O25" s="1"/>
      <c r="P25" s="4">
        <v>0</v>
      </c>
      <c r="Q25" s="3">
        <v>3000</v>
      </c>
      <c r="R25" s="6" t="s">
        <v>82</v>
      </c>
    </row>
    <row r="26" spans="1:45" ht="81" x14ac:dyDescent="0.2">
      <c r="A26" s="1">
        <v>14</v>
      </c>
      <c r="B26" s="1" t="s">
        <v>43</v>
      </c>
      <c r="C26" s="2">
        <v>24500</v>
      </c>
      <c r="D26" s="7">
        <v>10393</v>
      </c>
      <c r="E26" s="4"/>
      <c r="F26" s="35">
        <v>242.995</v>
      </c>
      <c r="G26" s="4">
        <v>10393</v>
      </c>
      <c r="H26" s="35">
        <v>239.85</v>
      </c>
      <c r="I26" s="4">
        <v>7474</v>
      </c>
      <c r="J26" s="35">
        <v>239.85</v>
      </c>
      <c r="K26" s="4">
        <v>7474</v>
      </c>
      <c r="L26" s="7">
        <v>300</v>
      </c>
      <c r="M26" s="7">
        <v>200</v>
      </c>
      <c r="N26" s="1"/>
      <c r="O26" s="1"/>
      <c r="P26" s="8">
        <v>0</v>
      </c>
      <c r="Q26" s="3">
        <v>480</v>
      </c>
      <c r="R26" s="6" t="s">
        <v>85</v>
      </c>
    </row>
    <row r="27" spans="1:45" ht="57" customHeight="1" x14ac:dyDescent="0.2">
      <c r="A27" s="1">
        <v>15</v>
      </c>
      <c r="B27" s="1" t="s">
        <v>45</v>
      </c>
      <c r="C27" s="2">
        <v>15000</v>
      </c>
      <c r="D27" s="7">
        <v>1930</v>
      </c>
      <c r="E27" s="4"/>
      <c r="F27" s="35">
        <f>541.33*0.3048</f>
        <v>164.99738400000001</v>
      </c>
      <c r="G27" s="4">
        <v>134</v>
      </c>
      <c r="H27" s="22" t="s">
        <v>75</v>
      </c>
      <c r="I27" s="22"/>
      <c r="J27" s="22" t="s">
        <v>75</v>
      </c>
      <c r="K27" s="22"/>
      <c r="L27" s="22"/>
      <c r="M27" s="22"/>
      <c r="N27" s="22"/>
      <c r="O27" s="22"/>
      <c r="P27" s="22"/>
      <c r="Q27" s="3" t="s">
        <v>74</v>
      </c>
      <c r="R27" s="6" t="s">
        <v>58</v>
      </c>
      <c r="AS27" s="10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17:AK18</f>
        <v>#VALUE!</v>
      </c>
    </row>
    <row r="28" spans="1:45" ht="61.5" customHeight="1" x14ac:dyDescent="0.2">
      <c r="A28" s="1">
        <v>16</v>
      </c>
      <c r="B28" s="1" t="s">
        <v>44</v>
      </c>
      <c r="C28" s="2">
        <v>13000</v>
      </c>
      <c r="D28" s="7">
        <v>1727</v>
      </c>
      <c r="E28" s="4">
        <v>119.5</v>
      </c>
      <c r="F28" s="35">
        <v>124</v>
      </c>
      <c r="G28" s="4">
        <v>846</v>
      </c>
      <c r="H28" s="35">
        <v>124</v>
      </c>
      <c r="I28" s="4">
        <v>846</v>
      </c>
      <c r="J28" s="35">
        <v>124</v>
      </c>
      <c r="K28" s="4">
        <v>846</v>
      </c>
      <c r="L28" s="23">
        <v>0</v>
      </c>
      <c r="M28" s="24">
        <v>0</v>
      </c>
      <c r="N28" s="3"/>
      <c r="O28" s="1"/>
      <c r="P28" s="4">
        <v>0</v>
      </c>
      <c r="Q28" s="3">
        <v>2000</v>
      </c>
      <c r="R28" s="6"/>
    </row>
    <row r="29" spans="1:45" ht="77.25" customHeight="1" x14ac:dyDescent="0.2">
      <c r="A29" s="1">
        <v>17</v>
      </c>
      <c r="B29" s="1" t="s">
        <v>38</v>
      </c>
      <c r="C29" s="2">
        <v>6000</v>
      </c>
      <c r="D29" s="7">
        <v>620</v>
      </c>
      <c r="E29" s="4">
        <v>144</v>
      </c>
      <c r="F29" s="35">
        <v>151.5</v>
      </c>
      <c r="G29" s="4">
        <v>408.58</v>
      </c>
      <c r="H29" s="35">
        <v>151.4</v>
      </c>
      <c r="I29" s="4">
        <v>398.048</v>
      </c>
      <c r="J29" s="35">
        <v>151.4</v>
      </c>
      <c r="K29" s="4">
        <v>398.048</v>
      </c>
      <c r="L29" s="24">
        <v>0</v>
      </c>
      <c r="M29" s="24">
        <v>55</v>
      </c>
      <c r="N29" s="1"/>
      <c r="O29" s="1"/>
      <c r="P29" s="8">
        <v>0</v>
      </c>
      <c r="Q29" s="3">
        <v>2000</v>
      </c>
      <c r="R29" s="6" t="s">
        <v>86</v>
      </c>
    </row>
    <row r="30" spans="1:45" ht="54" customHeight="1" x14ac:dyDescent="0.2">
      <c r="A30" s="1"/>
      <c r="B30" s="32" t="s">
        <v>32</v>
      </c>
      <c r="C30" s="2"/>
      <c r="D30" s="7"/>
      <c r="E30" s="1"/>
      <c r="F30" s="35"/>
      <c r="G30" s="4"/>
      <c r="H30" s="35"/>
      <c r="I30" s="4"/>
      <c r="J30" s="35"/>
      <c r="K30" s="4"/>
      <c r="L30" s="4"/>
      <c r="M30" s="4"/>
      <c r="N30" s="1"/>
      <c r="O30" s="1"/>
      <c r="P30" s="3"/>
      <c r="Q30" s="3"/>
      <c r="R30" s="6"/>
    </row>
    <row r="31" spans="1:45" ht="63.75" customHeight="1" x14ac:dyDescent="0.2">
      <c r="A31" s="1">
        <v>18</v>
      </c>
      <c r="B31" s="1" t="s">
        <v>13</v>
      </c>
      <c r="C31" s="2">
        <v>7571</v>
      </c>
      <c r="D31" s="7">
        <v>1090</v>
      </c>
      <c r="E31" s="4">
        <v>349</v>
      </c>
      <c r="F31" s="35">
        <v>357.38</v>
      </c>
      <c r="G31" s="4">
        <v>1092</v>
      </c>
      <c r="H31" s="35">
        <v>360.43</v>
      </c>
      <c r="I31" s="4">
        <v>1092</v>
      </c>
      <c r="J31" s="35">
        <f>(6/12+37)*0.3048+E31</f>
        <v>360.43</v>
      </c>
      <c r="K31" s="4">
        <v>1092</v>
      </c>
      <c r="L31" s="4">
        <v>0</v>
      </c>
      <c r="M31" s="4">
        <v>0</v>
      </c>
      <c r="N31" s="1"/>
      <c r="O31" s="1">
        <v>0</v>
      </c>
      <c r="P31" s="8">
        <v>0</v>
      </c>
      <c r="Q31" s="3">
        <v>450</v>
      </c>
      <c r="R31" s="6"/>
    </row>
    <row r="32" spans="1:45" ht="63.75" customHeight="1" x14ac:dyDescent="0.2">
      <c r="A32" s="1">
        <v>19</v>
      </c>
      <c r="B32" s="1" t="s">
        <v>14</v>
      </c>
      <c r="C32" s="2">
        <v>5150</v>
      </c>
      <c r="D32" s="7">
        <v>600</v>
      </c>
      <c r="E32" s="1">
        <v>151.18</v>
      </c>
      <c r="F32" s="35">
        <v>159.41</v>
      </c>
      <c r="G32" s="4">
        <v>406.62</v>
      </c>
      <c r="H32" s="35">
        <v>156.1</v>
      </c>
      <c r="I32" s="4">
        <v>168.94200000000001</v>
      </c>
      <c r="J32" s="35">
        <v>156.1</v>
      </c>
      <c r="K32" s="4">
        <v>168.94200000000001</v>
      </c>
      <c r="L32" s="4">
        <v>0</v>
      </c>
      <c r="M32" s="4">
        <v>30</v>
      </c>
      <c r="N32" s="1"/>
      <c r="O32" s="1"/>
      <c r="P32" s="8" t="s">
        <v>51</v>
      </c>
      <c r="Q32" s="3">
        <v>3500</v>
      </c>
      <c r="R32" s="6"/>
    </row>
    <row r="33" spans="1:18" ht="63.75" customHeight="1" x14ac:dyDescent="0.2">
      <c r="A33" s="1">
        <v>20</v>
      </c>
      <c r="B33" s="1" t="s">
        <v>60</v>
      </c>
      <c r="C33" s="2">
        <v>13086</v>
      </c>
      <c r="D33" s="7">
        <v>4440</v>
      </c>
      <c r="E33" s="4">
        <v>445.7</v>
      </c>
      <c r="F33" s="35">
        <v>451.85</v>
      </c>
      <c r="G33" s="4">
        <v>2200</v>
      </c>
      <c r="H33" s="35">
        <v>451.71360000000004</v>
      </c>
      <c r="I33" s="4">
        <v>2120.1999999999998</v>
      </c>
      <c r="J33" s="35">
        <f>1482*0.3048</f>
        <v>451.71360000000004</v>
      </c>
      <c r="K33" s="4">
        <v>2120.1999999999998</v>
      </c>
      <c r="L33" s="4">
        <v>0</v>
      </c>
      <c r="M33" s="4">
        <v>0</v>
      </c>
      <c r="N33" s="1"/>
      <c r="O33" s="1">
        <v>51</v>
      </c>
      <c r="P33" s="4" t="s">
        <v>81</v>
      </c>
      <c r="Q33" s="3" t="s">
        <v>74</v>
      </c>
      <c r="R33" s="6"/>
    </row>
    <row r="34" spans="1:18" ht="63.75" customHeight="1" x14ac:dyDescent="0.2">
      <c r="A34" s="1"/>
      <c r="B34" s="32" t="s">
        <v>35</v>
      </c>
      <c r="C34" s="2"/>
      <c r="D34" s="7"/>
      <c r="E34" s="1"/>
      <c r="F34" s="35"/>
      <c r="G34" s="4"/>
      <c r="H34" s="35"/>
      <c r="I34" s="4"/>
      <c r="J34" s="35"/>
      <c r="K34" s="4"/>
      <c r="L34" s="4"/>
      <c r="M34" s="4"/>
      <c r="N34" s="1"/>
      <c r="O34" s="1"/>
      <c r="P34" s="3"/>
      <c r="Q34" s="3"/>
      <c r="R34" s="6"/>
    </row>
    <row r="35" spans="1:18" ht="63.75" customHeight="1" x14ac:dyDescent="0.2">
      <c r="A35" s="1">
        <v>21</v>
      </c>
      <c r="B35" s="1" t="s">
        <v>15</v>
      </c>
      <c r="C35" s="2">
        <v>7500</v>
      </c>
      <c r="D35" s="7">
        <v>640</v>
      </c>
      <c r="E35" s="4">
        <v>107</v>
      </c>
      <c r="F35" s="35">
        <v>115.25</v>
      </c>
      <c r="G35" s="4">
        <v>367</v>
      </c>
      <c r="H35" s="35">
        <v>114.1</v>
      </c>
      <c r="I35" s="4" t="s">
        <v>51</v>
      </c>
      <c r="J35" s="35">
        <v>113.2</v>
      </c>
      <c r="K35" s="4">
        <v>262.86</v>
      </c>
      <c r="L35" s="4" t="s">
        <v>51</v>
      </c>
      <c r="M35" s="4" t="s">
        <v>51</v>
      </c>
      <c r="N35" s="1"/>
      <c r="O35" s="1"/>
      <c r="P35" s="4" t="s">
        <v>51</v>
      </c>
      <c r="Q35" s="3">
        <v>7500</v>
      </c>
      <c r="R35" s="6"/>
    </row>
    <row r="36" spans="1:18" ht="63.75" customHeight="1" x14ac:dyDescent="0.2">
      <c r="A36" s="1">
        <v>22</v>
      </c>
      <c r="B36" s="1" t="s">
        <v>16</v>
      </c>
      <c r="C36" s="2">
        <v>8700</v>
      </c>
      <c r="D36" s="7">
        <v>2610</v>
      </c>
      <c r="E36" s="1">
        <v>86.77</v>
      </c>
      <c r="F36" s="35">
        <v>97.23</v>
      </c>
      <c r="G36" s="4">
        <v>2135</v>
      </c>
      <c r="H36" s="35">
        <v>96.523600000000002</v>
      </c>
      <c r="I36" s="4">
        <v>1628</v>
      </c>
      <c r="J36" s="35">
        <f>(0/12+32)*0.3048+E36</f>
        <v>96.523600000000002</v>
      </c>
      <c r="K36" s="4">
        <v>1628</v>
      </c>
      <c r="L36" s="4">
        <v>0</v>
      </c>
      <c r="M36" s="4">
        <v>200</v>
      </c>
      <c r="N36" s="4"/>
      <c r="O36" s="1"/>
      <c r="P36" s="4">
        <v>0</v>
      </c>
      <c r="Q36" s="3">
        <v>8700</v>
      </c>
      <c r="R36" s="6"/>
    </row>
    <row r="37" spans="1:18" ht="50.25" customHeight="1" x14ac:dyDescent="0.2">
      <c r="A37" s="1">
        <v>23</v>
      </c>
      <c r="B37" s="1" t="s">
        <v>17</v>
      </c>
      <c r="C37" s="2">
        <v>5180</v>
      </c>
      <c r="D37" s="7">
        <v>5180</v>
      </c>
      <c r="E37" s="1">
        <v>192.33</v>
      </c>
      <c r="F37" s="35">
        <v>203</v>
      </c>
      <c r="G37" s="4">
        <v>2912</v>
      </c>
      <c r="H37" s="35">
        <v>199.51820000000001</v>
      </c>
      <c r="I37" s="4">
        <v>890</v>
      </c>
      <c r="J37" s="35">
        <f>(7/12+23)*0.3048+E37</f>
        <v>199.51820000000001</v>
      </c>
      <c r="K37" s="4">
        <v>890</v>
      </c>
      <c r="L37" s="4">
        <v>0</v>
      </c>
      <c r="M37" s="4">
        <v>90</v>
      </c>
      <c r="N37" s="1"/>
      <c r="O37" s="1" t="s">
        <v>51</v>
      </c>
      <c r="P37" s="4" t="s">
        <v>51</v>
      </c>
      <c r="Q37" s="3">
        <v>5180</v>
      </c>
      <c r="R37" s="6"/>
    </row>
    <row r="38" spans="1:18" ht="42" customHeight="1" x14ac:dyDescent="0.2">
      <c r="A38" s="1"/>
      <c r="B38" s="1"/>
      <c r="C38" s="2"/>
      <c r="D38" s="7"/>
      <c r="E38" s="1"/>
      <c r="F38" s="35"/>
      <c r="G38" s="4"/>
      <c r="H38" s="35"/>
      <c r="I38" s="4"/>
      <c r="J38" s="35"/>
      <c r="K38" s="4"/>
      <c r="L38" s="4"/>
      <c r="M38" s="4"/>
      <c r="N38" s="1"/>
      <c r="O38" s="1"/>
      <c r="P38" s="3"/>
      <c r="Q38" s="3"/>
      <c r="R38" s="12" t="s">
        <v>59</v>
      </c>
    </row>
    <row r="39" spans="1:18" ht="63.75" customHeight="1" x14ac:dyDescent="0.2">
      <c r="A39" s="1"/>
      <c r="B39" s="32" t="s">
        <v>33</v>
      </c>
      <c r="C39" s="2"/>
      <c r="D39" s="7"/>
      <c r="E39" s="1"/>
      <c r="F39" s="35"/>
      <c r="G39" s="4"/>
      <c r="H39" s="35"/>
      <c r="I39" s="4"/>
      <c r="J39" s="35"/>
      <c r="K39" s="4"/>
      <c r="L39" s="4"/>
      <c r="M39" s="4"/>
      <c r="N39" s="1"/>
      <c r="O39" s="1"/>
      <c r="P39" s="3"/>
      <c r="Q39" s="3"/>
      <c r="R39" s="6"/>
    </row>
    <row r="40" spans="1:18" ht="60" customHeight="1" x14ac:dyDescent="0.2">
      <c r="A40" s="1">
        <v>24</v>
      </c>
      <c r="B40" s="1" t="s">
        <v>19</v>
      </c>
      <c r="C40" s="2">
        <v>16005</v>
      </c>
      <c r="D40" s="7">
        <v>2171</v>
      </c>
      <c r="E40" s="32">
        <v>75.135000000000005</v>
      </c>
      <c r="F40" s="21">
        <v>81.234999999999999</v>
      </c>
      <c r="G40" s="4">
        <v>558</v>
      </c>
      <c r="H40" s="21">
        <v>79.435000000000002</v>
      </c>
      <c r="I40" s="4">
        <v>453.33100000000002</v>
      </c>
      <c r="J40" s="21">
        <f>4.2+E40</f>
        <v>79.335000000000008</v>
      </c>
      <c r="K40" s="4">
        <v>443.21100000000001</v>
      </c>
      <c r="L40" s="4">
        <v>0</v>
      </c>
      <c r="M40" s="4">
        <v>62</v>
      </c>
      <c r="N40" s="1"/>
      <c r="O40" s="1"/>
      <c r="P40" s="4">
        <v>0</v>
      </c>
      <c r="Q40" s="3">
        <v>0</v>
      </c>
      <c r="R40" s="25" t="s">
        <v>78</v>
      </c>
    </row>
    <row r="41" spans="1:18" s="31" customFormat="1" ht="78" customHeight="1" x14ac:dyDescent="0.2">
      <c r="A41" s="1">
        <v>25</v>
      </c>
      <c r="B41" s="1" t="s">
        <v>22</v>
      </c>
      <c r="C41" s="2">
        <v>24700</v>
      </c>
      <c r="D41" s="7">
        <v>4270</v>
      </c>
      <c r="E41" s="4">
        <v>69</v>
      </c>
      <c r="F41" s="35">
        <v>74</v>
      </c>
      <c r="G41" s="4">
        <v>730</v>
      </c>
      <c r="H41" s="35">
        <v>73.92</v>
      </c>
      <c r="I41" s="4">
        <v>714.98699999999997</v>
      </c>
      <c r="J41" s="35">
        <v>73.95</v>
      </c>
      <c r="K41" s="4">
        <v>720.70899999999995</v>
      </c>
      <c r="L41" s="8">
        <v>275</v>
      </c>
      <c r="M41" s="4">
        <v>250</v>
      </c>
      <c r="N41" s="1"/>
      <c r="O41" s="1"/>
      <c r="P41" s="4">
        <v>0</v>
      </c>
      <c r="Q41" s="3">
        <v>6293</v>
      </c>
      <c r="R41" s="26" t="s">
        <v>79</v>
      </c>
    </row>
    <row r="42" spans="1:18" s="31" customFormat="1" ht="63.75" customHeight="1" x14ac:dyDescent="0.2">
      <c r="A42" s="1">
        <v>26</v>
      </c>
      <c r="B42" s="1" t="s">
        <v>39</v>
      </c>
      <c r="C42" s="2">
        <v>2580</v>
      </c>
      <c r="D42" s="7">
        <v>367</v>
      </c>
      <c r="E42" s="1">
        <v>105.45</v>
      </c>
      <c r="F42" s="35">
        <v>116.7</v>
      </c>
      <c r="G42" s="4">
        <v>88</v>
      </c>
      <c r="H42" s="35">
        <v>110.7</v>
      </c>
      <c r="I42" s="4">
        <v>31.39</v>
      </c>
      <c r="J42" s="35">
        <v>109.5</v>
      </c>
      <c r="K42" s="4">
        <v>23.27</v>
      </c>
      <c r="L42" s="4">
        <v>0</v>
      </c>
      <c r="M42" s="4">
        <v>0</v>
      </c>
      <c r="N42" s="1"/>
      <c r="O42" s="1"/>
      <c r="P42" s="3" t="s">
        <v>74</v>
      </c>
      <c r="Q42" s="3" t="s">
        <v>74</v>
      </c>
      <c r="R42" s="6"/>
    </row>
    <row r="43" spans="1:18" s="31" customFormat="1" ht="132" customHeight="1" x14ac:dyDescent="0.2">
      <c r="A43" s="1">
        <v>27</v>
      </c>
      <c r="B43" s="1" t="s">
        <v>47</v>
      </c>
      <c r="C43" s="2">
        <v>13591</v>
      </c>
      <c r="D43" s="7">
        <v>2047</v>
      </c>
      <c r="E43" s="1" t="s">
        <v>51</v>
      </c>
      <c r="F43" s="35" t="s">
        <v>51</v>
      </c>
      <c r="G43" s="4" t="s">
        <v>51</v>
      </c>
      <c r="H43" s="35" t="s">
        <v>51</v>
      </c>
      <c r="I43" s="4" t="s">
        <v>51</v>
      </c>
      <c r="J43" s="35" t="s">
        <v>51</v>
      </c>
      <c r="K43" s="4" t="s">
        <v>51</v>
      </c>
      <c r="L43" s="4" t="s">
        <v>51</v>
      </c>
      <c r="M43" s="4" t="s">
        <v>51</v>
      </c>
      <c r="N43" s="1"/>
      <c r="O43" s="1"/>
      <c r="P43" s="4"/>
      <c r="Q43" s="3" t="s">
        <v>74</v>
      </c>
      <c r="R43" s="6" t="s">
        <v>69</v>
      </c>
    </row>
    <row r="44" spans="1:18" s="31" customFormat="1" ht="80.25" customHeight="1" x14ac:dyDescent="0.2">
      <c r="A44" s="1">
        <v>28</v>
      </c>
      <c r="B44" s="1" t="s">
        <v>46</v>
      </c>
      <c r="C44" s="2">
        <v>10132</v>
      </c>
      <c r="D44" s="7">
        <v>2177</v>
      </c>
      <c r="E44" s="1">
        <v>132.5</v>
      </c>
      <c r="F44" s="35">
        <v>132.5</v>
      </c>
      <c r="G44" s="4">
        <v>1145.6400000000001</v>
      </c>
      <c r="H44" s="35">
        <v>124.48099999999999</v>
      </c>
      <c r="I44" s="4">
        <v>654.70000000000005</v>
      </c>
      <c r="J44" s="21">
        <v>124.47199999999999</v>
      </c>
      <c r="K44" s="4">
        <v>654.4</v>
      </c>
      <c r="L44" s="4">
        <v>0</v>
      </c>
      <c r="M44" s="4">
        <v>60</v>
      </c>
      <c r="N44" s="1"/>
      <c r="O44" s="1"/>
      <c r="P44" s="24">
        <v>0</v>
      </c>
      <c r="Q44" s="27">
        <v>0</v>
      </c>
      <c r="R44" s="9" t="s">
        <v>87</v>
      </c>
    </row>
    <row r="45" spans="1:18" s="31" customFormat="1" ht="69" customHeight="1" x14ac:dyDescent="0.2">
      <c r="A45" s="1">
        <v>29</v>
      </c>
      <c r="B45" s="1" t="s">
        <v>41</v>
      </c>
      <c r="C45" s="3">
        <v>10000</v>
      </c>
      <c r="D45" s="7">
        <v>8140</v>
      </c>
      <c r="E45" s="1">
        <v>121.61</v>
      </c>
      <c r="F45" s="35">
        <v>124.08</v>
      </c>
      <c r="G45" s="4">
        <v>8400</v>
      </c>
      <c r="H45" s="35">
        <v>123.84</v>
      </c>
      <c r="I45" s="4">
        <v>8190</v>
      </c>
      <c r="J45" s="35">
        <v>123.8</v>
      </c>
      <c r="K45" s="4">
        <v>8160</v>
      </c>
      <c r="L45" s="4">
        <v>0</v>
      </c>
      <c r="M45" s="4">
        <v>48</v>
      </c>
      <c r="N45" s="1"/>
      <c r="O45" s="1"/>
      <c r="P45" s="4">
        <v>0</v>
      </c>
      <c r="Q45" s="3">
        <f>4200+1300</f>
        <v>5500</v>
      </c>
      <c r="R45" s="9" t="s">
        <v>88</v>
      </c>
    </row>
    <row r="46" spans="1:18" s="11" customFormat="1" ht="48" customHeight="1" x14ac:dyDescent="0.2">
      <c r="A46" s="42" t="s">
        <v>56</v>
      </c>
      <c r="B46" s="42"/>
      <c r="C46" s="34">
        <f t="shared" ref="C46:D46" si="0">SUM(C11:C45)</f>
        <v>349765</v>
      </c>
      <c r="D46" s="34">
        <f t="shared" si="0"/>
        <v>73569</v>
      </c>
      <c r="E46" s="34"/>
      <c r="F46" s="32"/>
      <c r="G46" s="34">
        <f t="shared" ref="G46" si="1">SUM(G11:G45)</f>
        <v>46535.212</v>
      </c>
      <c r="H46" s="35"/>
      <c r="I46" s="34">
        <f>SUM(I11:I45)</f>
        <v>38882.750999999997</v>
      </c>
      <c r="J46" s="35"/>
      <c r="K46" s="34">
        <f>SUM(K11:K45)</f>
        <v>39032.78</v>
      </c>
      <c r="L46" s="34">
        <f>SUM(L11:L45)</f>
        <v>988</v>
      </c>
      <c r="M46" s="34">
        <f>SUM(M11:M45)</f>
        <v>1919.403</v>
      </c>
      <c r="N46" s="34"/>
      <c r="O46" s="34"/>
      <c r="P46" s="34"/>
      <c r="Q46" s="34">
        <f>SUM(Q11:Q45)</f>
        <v>81333</v>
      </c>
      <c r="R46" s="33"/>
    </row>
    <row r="47" spans="1:18" s="31" customFormat="1" ht="39" customHeight="1" x14ac:dyDescent="0.2">
      <c r="A47" s="42" t="s">
        <v>90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</row>
    <row r="48" spans="1:18" s="31" customFormat="1" ht="63.75" customHeight="1" x14ac:dyDescent="0.2">
      <c r="A48" s="1"/>
      <c r="B48" s="32" t="s">
        <v>34</v>
      </c>
      <c r="C48" s="32"/>
      <c r="D48" s="2"/>
      <c r="E48" s="1"/>
      <c r="F48" s="35"/>
      <c r="G48" s="3"/>
      <c r="H48" s="35"/>
      <c r="I48" s="4"/>
      <c r="J48" s="35"/>
      <c r="K48" s="4"/>
      <c r="L48" s="3"/>
      <c r="M48" s="3"/>
      <c r="N48" s="34"/>
      <c r="O48" s="34"/>
      <c r="P48" s="3"/>
      <c r="Q48" s="3"/>
      <c r="R48" s="6"/>
    </row>
    <row r="49" spans="1:18" s="31" customFormat="1" ht="63.75" customHeight="1" x14ac:dyDescent="0.2">
      <c r="A49" s="1">
        <v>1</v>
      </c>
      <c r="B49" s="1" t="s">
        <v>26</v>
      </c>
      <c r="C49" s="2">
        <v>15246</v>
      </c>
      <c r="D49" s="7">
        <v>9400</v>
      </c>
      <c r="E49" s="1">
        <v>307.54000000000002</v>
      </c>
      <c r="F49" s="35">
        <v>309</v>
      </c>
      <c r="G49" s="4"/>
      <c r="H49" s="29" t="s">
        <v>51</v>
      </c>
      <c r="I49" s="30" t="s">
        <v>51</v>
      </c>
      <c r="J49" s="29" t="s">
        <v>51</v>
      </c>
      <c r="K49" s="30" t="s">
        <v>51</v>
      </c>
      <c r="L49" s="30" t="s">
        <v>51</v>
      </c>
      <c r="M49" s="19" t="s">
        <v>51</v>
      </c>
      <c r="N49" s="19" t="s">
        <v>51</v>
      </c>
      <c r="O49" s="19">
        <v>2</v>
      </c>
      <c r="P49" s="4"/>
      <c r="Q49" s="4">
        <v>8500</v>
      </c>
      <c r="R49" s="9"/>
    </row>
    <row r="50" spans="1:18" s="31" customFormat="1" ht="65.25" customHeight="1" x14ac:dyDescent="0.2">
      <c r="A50" s="1">
        <v>2</v>
      </c>
      <c r="B50" s="1" t="s">
        <v>24</v>
      </c>
      <c r="C50" s="2">
        <v>12835</v>
      </c>
      <c r="D50" s="7">
        <v>3500</v>
      </c>
      <c r="E50" s="1">
        <v>385.64800000000002</v>
      </c>
      <c r="F50" s="35">
        <v>395.63</v>
      </c>
      <c r="G50" s="4">
        <v>2085</v>
      </c>
      <c r="H50" s="35">
        <v>388.14</v>
      </c>
      <c r="I50" s="4">
        <v>142</v>
      </c>
      <c r="J50" s="35">
        <v>388.14</v>
      </c>
      <c r="K50" s="4">
        <v>142</v>
      </c>
      <c r="L50" s="4">
        <v>0</v>
      </c>
      <c r="M50" s="13">
        <v>0</v>
      </c>
      <c r="N50" s="1"/>
      <c r="O50" s="1">
        <v>0</v>
      </c>
      <c r="P50" s="4">
        <v>0</v>
      </c>
      <c r="Q50" s="3" t="s">
        <v>74</v>
      </c>
      <c r="R50" s="6"/>
    </row>
    <row r="51" spans="1:18" s="31" customFormat="1" ht="70.5" customHeight="1" x14ac:dyDescent="0.2">
      <c r="A51" s="1">
        <v>3</v>
      </c>
      <c r="B51" s="1" t="s">
        <v>72</v>
      </c>
      <c r="C51" s="2">
        <v>30000</v>
      </c>
      <c r="D51" s="7">
        <v>9400</v>
      </c>
      <c r="E51" s="1">
        <v>185.93</v>
      </c>
      <c r="F51" s="35">
        <f>645*0.3048</f>
        <v>196.596</v>
      </c>
      <c r="G51" s="4">
        <v>4470</v>
      </c>
      <c r="H51" s="35">
        <v>196.58076000000003</v>
      </c>
      <c r="I51" s="4">
        <v>4450</v>
      </c>
      <c r="J51" s="35">
        <f>644.95*0.3048</f>
        <v>196.58076000000003</v>
      </c>
      <c r="K51" s="4">
        <v>4450</v>
      </c>
      <c r="L51" s="4">
        <v>400</v>
      </c>
      <c r="M51" s="4">
        <v>291</v>
      </c>
      <c r="N51" s="1"/>
      <c r="O51" s="1"/>
      <c r="P51" s="3" t="s">
        <v>51</v>
      </c>
      <c r="Q51" s="3" t="s">
        <v>74</v>
      </c>
      <c r="R51" s="6"/>
    </row>
    <row r="52" spans="1:18" ht="63.75" customHeight="1" x14ac:dyDescent="0.2">
      <c r="A52" s="32"/>
      <c r="B52" s="32" t="s">
        <v>6</v>
      </c>
      <c r="C52" s="2"/>
      <c r="D52" s="7"/>
      <c r="E52" s="1"/>
      <c r="F52" s="35"/>
      <c r="G52" s="4"/>
      <c r="H52" s="35"/>
      <c r="I52" s="4"/>
      <c r="J52" s="35"/>
      <c r="K52" s="4"/>
      <c r="L52" s="3"/>
      <c r="M52" s="3"/>
      <c r="N52" s="1"/>
      <c r="O52" s="1"/>
      <c r="P52" s="3"/>
      <c r="Q52" s="3"/>
      <c r="R52" s="6"/>
    </row>
    <row r="53" spans="1:18" ht="67.5" customHeight="1" x14ac:dyDescent="0.2">
      <c r="A53" s="1">
        <v>4</v>
      </c>
      <c r="B53" s="1" t="s">
        <v>7</v>
      </c>
      <c r="C53" s="2">
        <v>9200</v>
      </c>
      <c r="D53" s="7">
        <v>2000</v>
      </c>
      <c r="E53" s="1">
        <v>507.49</v>
      </c>
      <c r="F53" s="35">
        <f>1689*0.3048</f>
        <v>514.80720000000008</v>
      </c>
      <c r="G53" s="4">
        <v>1572.92</v>
      </c>
      <c r="H53" s="35">
        <v>514.76148000000001</v>
      </c>
      <c r="I53" s="1">
        <v>1557.51</v>
      </c>
      <c r="J53" s="35">
        <f>1688.6*0.3048</f>
        <v>514.68528000000003</v>
      </c>
      <c r="K53" s="1">
        <v>1542.11</v>
      </c>
      <c r="L53" s="5" t="s">
        <v>51</v>
      </c>
      <c r="M53" s="4" t="s">
        <v>51</v>
      </c>
      <c r="N53" s="4"/>
      <c r="O53" s="4"/>
      <c r="P53" s="4"/>
      <c r="Q53" s="4" t="s">
        <v>74</v>
      </c>
      <c r="R53" s="6"/>
    </row>
    <row r="54" spans="1:18" s="31" customFormat="1" ht="63.75" customHeight="1" x14ac:dyDescent="0.2">
      <c r="A54" s="32"/>
      <c r="B54" s="32" t="s">
        <v>54</v>
      </c>
      <c r="C54" s="34"/>
      <c r="D54" s="7"/>
      <c r="E54" s="34"/>
      <c r="F54" s="35"/>
      <c r="G54" s="35"/>
      <c r="H54" s="32"/>
      <c r="I54" s="1"/>
      <c r="J54" s="32"/>
      <c r="K54" s="1"/>
      <c r="L54" s="3"/>
      <c r="M54" s="3"/>
      <c r="N54" s="1"/>
      <c r="O54" s="1"/>
      <c r="P54" s="3"/>
      <c r="Q54" s="3"/>
      <c r="R54" s="6"/>
    </row>
    <row r="55" spans="1:18" ht="63.75" customHeight="1" x14ac:dyDescent="0.2">
      <c r="A55" s="1">
        <v>5</v>
      </c>
      <c r="B55" s="1" t="s">
        <v>18</v>
      </c>
      <c r="C55" s="2">
        <v>18193</v>
      </c>
      <c r="D55" s="7">
        <v>2600</v>
      </c>
      <c r="E55" s="1">
        <v>243.8</v>
      </c>
      <c r="F55" s="35">
        <v>253</v>
      </c>
      <c r="G55" s="4">
        <v>3384</v>
      </c>
      <c r="H55" s="35">
        <v>252.51220000000001</v>
      </c>
      <c r="I55" s="4">
        <v>2915.04</v>
      </c>
      <c r="J55" s="35">
        <f>(8/12+28)*0.3048+E55</f>
        <v>252.5376</v>
      </c>
      <c r="K55" s="4">
        <v>2932.41</v>
      </c>
      <c r="L55" s="4" t="s">
        <v>51</v>
      </c>
      <c r="M55" s="4" t="s">
        <v>51</v>
      </c>
      <c r="N55" s="1"/>
      <c r="O55" s="1"/>
      <c r="P55" s="8" t="s">
        <v>51</v>
      </c>
      <c r="Q55" s="3">
        <v>18000</v>
      </c>
      <c r="R55" s="6"/>
    </row>
    <row r="56" spans="1:18" ht="63.75" customHeight="1" x14ac:dyDescent="0.2">
      <c r="A56" s="1"/>
      <c r="B56" s="32" t="s">
        <v>33</v>
      </c>
      <c r="C56" s="2"/>
      <c r="D56" s="7"/>
      <c r="E56" s="1"/>
      <c r="F56" s="35"/>
      <c r="G56" s="4"/>
      <c r="H56" s="35"/>
      <c r="I56" s="4"/>
      <c r="J56" s="35"/>
      <c r="K56" s="4"/>
      <c r="L56" s="3"/>
      <c r="M56" s="3"/>
      <c r="N56" s="1"/>
      <c r="O56" s="1"/>
      <c r="P56" s="3"/>
      <c r="Q56" s="3"/>
      <c r="R56" s="6"/>
    </row>
    <row r="57" spans="1:18" s="14" customFormat="1" ht="61.5" customHeight="1" x14ac:dyDescent="0.35">
      <c r="A57" s="1">
        <v>6</v>
      </c>
      <c r="B57" s="1" t="s">
        <v>20</v>
      </c>
      <c r="C57" s="2">
        <v>17390</v>
      </c>
      <c r="D57" s="7">
        <v>3700</v>
      </c>
      <c r="E57" s="1">
        <v>90.305000000000007</v>
      </c>
      <c r="F57" s="35">
        <v>95.88</v>
      </c>
      <c r="G57" s="4">
        <v>2537</v>
      </c>
      <c r="H57" s="35">
        <v>95.165000000000006</v>
      </c>
      <c r="I57" s="4">
        <v>2381.41</v>
      </c>
      <c r="J57" s="21">
        <v>95.165000000000006</v>
      </c>
      <c r="K57" s="4">
        <v>2381.41</v>
      </c>
      <c r="L57" s="4">
        <v>0</v>
      </c>
      <c r="M57" s="4">
        <v>0</v>
      </c>
      <c r="N57" s="28"/>
      <c r="O57" s="1"/>
      <c r="P57" s="4">
        <v>0</v>
      </c>
      <c r="Q57" s="8" t="s">
        <v>74</v>
      </c>
      <c r="R57" s="6"/>
    </row>
    <row r="58" spans="1:18" ht="65.25" customHeight="1" x14ac:dyDescent="0.2">
      <c r="A58" s="1">
        <v>7</v>
      </c>
      <c r="B58" s="1" t="s">
        <v>21</v>
      </c>
      <c r="C58" s="2">
        <v>7350</v>
      </c>
      <c r="D58" s="7">
        <v>1000</v>
      </c>
      <c r="E58" s="1">
        <v>113.38</v>
      </c>
      <c r="F58" s="21">
        <v>118.26</v>
      </c>
      <c r="G58" s="4">
        <v>665</v>
      </c>
      <c r="H58" s="21">
        <v>117.19499999999999</v>
      </c>
      <c r="I58" s="4">
        <v>462.53</v>
      </c>
      <c r="J58" s="21">
        <v>117.104</v>
      </c>
      <c r="K58" s="4">
        <v>447.68</v>
      </c>
      <c r="L58" s="4">
        <v>0</v>
      </c>
      <c r="M58" s="4">
        <v>63.73</v>
      </c>
      <c r="N58" s="1"/>
      <c r="O58" s="1"/>
      <c r="P58" s="4">
        <v>0</v>
      </c>
      <c r="Q58" s="3">
        <v>6251</v>
      </c>
      <c r="R58" s="6" t="s">
        <v>80</v>
      </c>
    </row>
    <row r="59" spans="1:18" s="31" customFormat="1" ht="87.75" customHeight="1" x14ac:dyDescent="0.2">
      <c r="A59" s="1">
        <v>8</v>
      </c>
      <c r="B59" s="1" t="s">
        <v>23</v>
      </c>
      <c r="C59" s="2">
        <v>7200</v>
      </c>
      <c r="D59" s="7">
        <v>5180</v>
      </c>
      <c r="E59" s="1">
        <v>190.5</v>
      </c>
      <c r="F59" s="21">
        <v>195.376</v>
      </c>
      <c r="G59" s="4">
        <v>397</v>
      </c>
      <c r="H59" s="21">
        <v>194.435</v>
      </c>
      <c r="I59" s="5">
        <v>269.334</v>
      </c>
      <c r="J59" s="21">
        <v>194.31</v>
      </c>
      <c r="K59" s="5">
        <v>253.22399999999999</v>
      </c>
      <c r="L59" s="4">
        <v>0</v>
      </c>
      <c r="M59" s="3">
        <v>0</v>
      </c>
      <c r="N59" s="1"/>
      <c r="O59" s="1"/>
      <c r="P59" s="4">
        <v>0</v>
      </c>
      <c r="Q59" s="3">
        <v>7200</v>
      </c>
      <c r="R59" s="6"/>
    </row>
    <row r="60" spans="1:18" s="31" customFormat="1" ht="63.75" customHeight="1" x14ac:dyDescent="0.2">
      <c r="A60" s="32"/>
      <c r="B60" s="32" t="s">
        <v>3</v>
      </c>
      <c r="C60" s="34">
        <f t="shared" ref="C60:D60" si="2">SUM(C49:C59)</f>
        <v>117414</v>
      </c>
      <c r="D60" s="34">
        <f t="shared" si="2"/>
        <v>36780</v>
      </c>
      <c r="E60" s="34"/>
      <c r="F60" s="34"/>
      <c r="G60" s="34">
        <f t="shared" ref="G60" si="3">SUM(G49:G59)</f>
        <v>15110.92</v>
      </c>
      <c r="H60" s="35"/>
      <c r="I60" s="34">
        <f>SUM(I49:I59)</f>
        <v>12177.824000000001</v>
      </c>
      <c r="J60" s="35"/>
      <c r="K60" s="34">
        <f t="shared" ref="K60" si="4">SUM(K49:K59)</f>
        <v>12148.834000000001</v>
      </c>
      <c r="L60" s="34">
        <f t="shared" ref="L60:M60" si="5">SUM(L49:L59)</f>
        <v>400</v>
      </c>
      <c r="M60" s="34">
        <f t="shared" si="5"/>
        <v>354.73</v>
      </c>
      <c r="N60" s="34"/>
      <c r="O60" s="34"/>
      <c r="P60" s="3"/>
      <c r="Q60" s="34">
        <f t="shared" ref="Q60" si="6">SUM(Q49:Q59)</f>
        <v>39951</v>
      </c>
      <c r="R60" s="6"/>
    </row>
    <row r="61" spans="1:18" s="31" customFormat="1" ht="63.75" customHeight="1" x14ac:dyDescent="0.2">
      <c r="A61" s="32"/>
      <c r="B61" s="32" t="s">
        <v>57</v>
      </c>
      <c r="C61" s="34">
        <f t="shared" ref="C61:D61" si="7">C60+C46</f>
        <v>467179</v>
      </c>
      <c r="D61" s="34">
        <f t="shared" si="7"/>
        <v>110349</v>
      </c>
      <c r="E61" s="34"/>
      <c r="F61" s="34"/>
      <c r="G61" s="34">
        <f t="shared" ref="G61" si="8">G60+G46</f>
        <v>61646.131999999998</v>
      </c>
      <c r="H61" s="35"/>
      <c r="I61" s="34">
        <f t="shared" ref="I61:K61" si="9">I60+I46</f>
        <v>51060.574999999997</v>
      </c>
      <c r="J61" s="35"/>
      <c r="K61" s="34">
        <f t="shared" si="9"/>
        <v>51181.614000000001</v>
      </c>
      <c r="L61" s="34">
        <f t="shared" ref="L61:M61" si="10">L60+L46</f>
        <v>1388</v>
      </c>
      <c r="M61" s="34">
        <f t="shared" si="10"/>
        <v>2274.1329999999998</v>
      </c>
      <c r="N61" s="34"/>
      <c r="O61" s="34"/>
      <c r="P61" s="3"/>
      <c r="Q61" s="34">
        <f t="shared" ref="Q61" si="11">Q60+Q46</f>
        <v>121284</v>
      </c>
      <c r="R61" s="6"/>
    </row>
  </sheetData>
  <mergeCells count="19">
    <mergeCell ref="A47:R47"/>
    <mergeCell ref="A8:R9"/>
    <mergeCell ref="A3:A6"/>
    <mergeCell ref="B3:B6"/>
    <mergeCell ref="L3:L5"/>
    <mergeCell ref="J3:K4"/>
    <mergeCell ref="A46:B46"/>
    <mergeCell ref="E3:E5"/>
    <mergeCell ref="D3:D5"/>
    <mergeCell ref="O3:O5"/>
    <mergeCell ref="A1:R2"/>
    <mergeCell ref="N3:N5"/>
    <mergeCell ref="C3:C5"/>
    <mergeCell ref="R3:R6"/>
    <mergeCell ref="P3:P5"/>
    <mergeCell ref="F3:G4"/>
    <mergeCell ref="M3:M5"/>
    <mergeCell ref="H3:I4"/>
    <mergeCell ref="Q3:Q5"/>
  </mergeCells>
  <printOptions horizontalCentered="1" gridLines="1"/>
  <pageMargins left="0" right="0" top="0.56000000000000005" bottom="0.25" header="0" footer="0"/>
  <pageSetup paperSize="9" scale="30" fitToHeight="2" orientation="portrait" r:id="rId1"/>
  <headerFooter alignWithMargins="0"/>
  <rowBreaks count="1" manualBreakCount="1">
    <brk id="38" max="16383" man="1"/>
  </rowBreaks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Windows User</cp:lastModifiedBy>
  <cp:lastPrinted>2016-11-07T04:51:21Z</cp:lastPrinted>
  <dcterms:created xsi:type="dcterms:W3CDTF">2000-07-15T07:26:51Z</dcterms:created>
  <dcterms:modified xsi:type="dcterms:W3CDTF">2016-11-07T04:55:02Z</dcterms:modified>
</cp:coreProperties>
</file>