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6"/>
  <c r="J31"/>
  <c r="J11"/>
  <c r="J24"/>
  <c r="J19"/>
  <c r="J25"/>
  <c r="J26"/>
  <c r="H31"/>
  <c r="H37"/>
  <c r="H36"/>
  <c r="H54"/>
  <c r="H52"/>
  <c r="H29"/>
  <c r="H26"/>
  <c r="H25"/>
  <c r="H24"/>
  <c r="I23"/>
  <c r="H20"/>
  <c r="H19"/>
  <c r="I18"/>
  <c r="H15"/>
  <c r="H11"/>
  <c r="J15" l="1"/>
  <c r="J52" l="1"/>
  <c r="J29"/>
  <c r="J20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<sst xmlns="http://schemas.openxmlformats.org/spreadsheetml/2006/main" count="148" uniqueCount="89">
  <si>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</si>
  <si>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</si>
  <si>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</si>
  <si>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</si>
  <si>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</si>
  <si>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</si>
  <si>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</si>
  <si>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</si>
  <si>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</si>
  <si>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</si>
  <si>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</si>
  <si>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</si>
  <si>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</si>
  <si>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</si>
  <si>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</si>
  <si>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</si>
  <si>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</si>
  <si>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</si>
  <si>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</si>
  <si>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</si>
  <si>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</si>
  <si>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</si>
  <si>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</si>
  <si>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</si>
  <si>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</si>
  <si>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</si>
  <si>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</si>
  <si>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</si>
  <si>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</si>
  <si>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</si>
  <si>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</si>
  <si>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</si>
  <si>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</si>
  <si>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</si>
  <si>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</si>
  <si>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</si>
  <si>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</si>
  <si>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</si>
  <si>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</si>
  <si>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</si>
  <si>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</si>
  <si>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</si>
  <si>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</si>
  <si>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</si>
  <si>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</si>
  <si>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</si>
  <si>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</si>
  <si>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</si>
  <si>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</si>
  <si>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</si>
  <si>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</si>
  <si>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</si>
  <si>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</si>
  <si>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</si>
  <si>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</si>
  <si>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</si>
  <si>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</si>
  <si>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</si>
  <si>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</si>
  <si>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</si>
  <si>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</si>
  <si>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</si>
  <si>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</si>
  <si>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</si>
  <si>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</si>
  <si>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</si>
  <si>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</si>
  <si>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</si>
  <si>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</si>
  <si>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</si>
  <si>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</si>
  <si>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</si>
  <si>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</si>
  <si>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</si>
  <si>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</si>
  <si>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</si>
  <si>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</si>
  <si>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</si>
  <si>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 xml:space="preserve"> Water level on 25.07.2016</t>
  </si>
  <si>
    <t>Jowlinala 59 c/s</t>
  </si>
  <si>
    <t>1 gate opened</t>
  </si>
  <si>
    <t>Surplus</t>
  </si>
  <si>
    <t>Surplus &amp; 90 c/s from canals</t>
  </si>
  <si>
    <t>Surplus 80 cusecs</t>
  </si>
  <si>
    <t xml:space="preserve"> TELANGANA MEDIUM IRRIGATION PROJECTS (BASIN WISE) 
DAILY WATER LEVELS on 26.07.2016</t>
  </si>
  <si>
    <t xml:space="preserve"> Water level on 26.07.2016</t>
  </si>
  <si>
    <t>192.70 c/s from spillway</t>
  </si>
  <si>
    <t>90 c/s from   canals, 3 gates opened</t>
  </si>
  <si>
    <t>Surplus 360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</si>
</sst>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29" activePane="bottomLeft" state="frozen"/>
      <selection pane="bottomLeft" activeCell="I19" sqref="I19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18.140625" style="6" bestFit="1" customWidth="1"/>
    <col min="19" max="19" width="20.42578125" style="6" bestFit="1" customWidth="1"/>
    <col min="20" max="16384" width="17" style="6"/>
  </cols>
  <sheetData>
    <row r="1" spans="1:21" ht="23.25" customHeight="1">
      <c r="A1" s="61" t="s">
        <v>84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21" ht="60" customHeigh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21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7" t="s">
        <v>78</v>
      </c>
      <c r="I3" s="58"/>
      <c r="J3" s="57" t="s">
        <v>85</v>
      </c>
      <c r="K3" s="58"/>
      <c r="L3" s="54" t="s">
        <v>48</v>
      </c>
      <c r="M3" s="54" t="s">
        <v>65</v>
      </c>
      <c r="N3" s="54" t="s">
        <v>72</v>
      </c>
      <c r="O3" s="54" t="s">
        <v>73</v>
      </c>
      <c r="P3" s="54" t="s">
        <v>49</v>
      </c>
      <c r="Q3" s="67" t="s">
        <v>63</v>
      </c>
    </row>
    <row r="4" spans="1:21" ht="60.75" customHeight="1">
      <c r="A4" s="52"/>
      <c r="B4" s="52"/>
      <c r="C4" s="52"/>
      <c r="D4" s="52"/>
      <c r="E4" s="52"/>
      <c r="F4" s="52"/>
      <c r="G4" s="52"/>
      <c r="H4" s="59"/>
      <c r="I4" s="60"/>
      <c r="J4" s="59"/>
      <c r="K4" s="60"/>
      <c r="L4" s="55"/>
      <c r="M4" s="55"/>
      <c r="N4" s="55"/>
      <c r="O4" s="55"/>
      <c r="P4" s="55"/>
      <c r="Q4" s="68"/>
    </row>
    <row r="5" spans="1:21" ht="48.75" customHeight="1">
      <c r="A5" s="52"/>
      <c r="B5" s="52"/>
      <c r="C5" s="52"/>
      <c r="D5" s="52"/>
      <c r="E5" s="52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6"/>
      <c r="M5" s="56"/>
      <c r="N5" s="56"/>
      <c r="O5" s="56"/>
      <c r="P5" s="56"/>
      <c r="Q5" s="68"/>
    </row>
    <row r="6" spans="1:21" ht="34.5" customHeight="1">
      <c r="A6" s="52"/>
      <c r="B6" s="52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9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16</v>
      </c>
      <c r="Q7" s="5">
        <v>17</v>
      </c>
    </row>
    <row r="8" spans="1:21" ht="23.25" customHeight="1">
      <c r="A8" s="53" t="s">
        <v>55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spans="1:21" ht="24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1487.1*0.3048</f>
        <v>453.26808</v>
      </c>
      <c r="I11" s="12">
        <v>432.34399999999999</v>
      </c>
      <c r="J11" s="8">
        <f>1488*0.3048</f>
        <v>453.54240000000004</v>
      </c>
      <c r="K11" s="12">
        <v>471.54700000000003</v>
      </c>
      <c r="L11" s="12">
        <v>453</v>
      </c>
      <c r="M11" s="12">
        <v>0</v>
      </c>
      <c r="N11" s="9"/>
      <c r="O11" s="9"/>
      <c r="P11" s="12">
        <v>19</v>
      </c>
      <c r="Q11" s="1"/>
      <c r="R11" s="44"/>
      <c r="S11" s="44"/>
      <c r="T11" s="44"/>
      <c r="U11" s="44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26</v>
      </c>
      <c r="Q12" s="1" t="s">
        <v>74</v>
      </c>
      <c r="R12" s="44">
        <v>462.78</v>
      </c>
      <c r="S12" s="44"/>
      <c r="T12" s="44"/>
      <c r="U12" s="44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44"/>
      <c r="S14" s="44"/>
      <c r="T14" s="44"/>
      <c r="U14" s="44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1043.5*0.3048</f>
        <v>318.05880000000002</v>
      </c>
      <c r="I15" s="12">
        <v>38</v>
      </c>
      <c r="J15" s="8">
        <f>1043.5*0.3048</f>
        <v>318.05880000000002</v>
      </c>
      <c r="K15" s="12">
        <v>38</v>
      </c>
      <c r="L15" s="12">
        <v>0</v>
      </c>
      <c r="M15" s="12">
        <v>0</v>
      </c>
      <c r="N15" s="9"/>
      <c r="O15" s="9"/>
      <c r="P15" s="12">
        <v>0</v>
      </c>
      <c r="Q15" s="1"/>
      <c r="R15" s="44">
        <v>2424</v>
      </c>
      <c r="S15" s="44"/>
      <c r="T15" s="44"/>
      <c r="U15" s="44"/>
    </row>
    <row r="16" spans="1:21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454.9</v>
      </c>
      <c r="I16" s="12">
        <v>611</v>
      </c>
      <c r="J16" s="8">
        <v>454.95</v>
      </c>
      <c r="K16" s="12">
        <v>619</v>
      </c>
      <c r="L16" s="12">
        <v>92</v>
      </c>
      <c r="M16" s="12">
        <v>0</v>
      </c>
      <c r="N16" s="9"/>
      <c r="O16" s="9"/>
      <c r="P16" s="12">
        <v>25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21" s="15" customFormat="1" ht="113.2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f>1.113*1000</f>
        <v>1113</v>
      </c>
      <c r="J18" s="8">
        <v>285.89999999999998</v>
      </c>
      <c r="K18" s="12">
        <v>1090</v>
      </c>
      <c r="L18" s="13">
        <v>2466</v>
      </c>
      <c r="M18" s="13">
        <v>3561.11</v>
      </c>
      <c r="N18" s="9"/>
      <c r="O18" s="9"/>
      <c r="P18" s="17">
        <v>30</v>
      </c>
      <c r="Q18" s="2" t="s">
        <v>87</v>
      </c>
      <c r="R18" s="44">
        <v>1227.6500000000001</v>
      </c>
      <c r="S18" s="44"/>
      <c r="T18" s="44"/>
      <c r="U18" s="44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1182.8*0.3048</f>
        <v>360.51744000000002</v>
      </c>
      <c r="I19" s="12">
        <v>1462</v>
      </c>
      <c r="J19" s="8">
        <f>1183*0.3048</f>
        <v>360.57840000000004</v>
      </c>
      <c r="K19" s="12">
        <v>1484</v>
      </c>
      <c r="L19" s="12">
        <v>254</v>
      </c>
      <c r="M19" s="12">
        <v>559</v>
      </c>
      <c r="N19" s="11"/>
      <c r="O19" s="9"/>
      <c r="P19" s="17">
        <v>0</v>
      </c>
      <c r="Q19" s="1" t="s">
        <v>79</v>
      </c>
      <c r="R19" s="44"/>
      <c r="S19" s="44"/>
      <c r="T19" s="44"/>
      <c r="U19" s="44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8">
        <f>779.52*0.3048</f>
        <v>237.59769600000001</v>
      </c>
      <c r="I20" s="12">
        <v>2148</v>
      </c>
      <c r="J20" s="8">
        <f>779.52*0.3048</f>
        <v>237.59769600000001</v>
      </c>
      <c r="K20" s="12">
        <v>2148</v>
      </c>
      <c r="L20" s="12" t="s">
        <v>51</v>
      </c>
      <c r="M20" s="12" t="s">
        <v>51</v>
      </c>
      <c r="N20" s="9"/>
      <c r="O20" s="9"/>
      <c r="P20" s="17">
        <v>0</v>
      </c>
      <c r="Q20" s="1"/>
      <c r="R20" s="44"/>
      <c r="S20" s="44"/>
      <c r="T20" s="44"/>
      <c r="U20" s="44"/>
    </row>
    <row r="21" spans="1:21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v>326.3</v>
      </c>
      <c r="I21" s="12">
        <v>370</v>
      </c>
      <c r="J21" s="8">
        <v>326.3</v>
      </c>
      <c r="K21" s="12">
        <v>370</v>
      </c>
      <c r="L21" s="13">
        <v>192.7</v>
      </c>
      <c r="M21" s="12">
        <v>192.7</v>
      </c>
      <c r="N21" s="9"/>
      <c r="O21" s="9"/>
      <c r="P21" s="17" t="s">
        <v>51</v>
      </c>
      <c r="Q21" s="1" t="s">
        <v>86</v>
      </c>
      <c r="R21" s="44">
        <v>371</v>
      </c>
      <c r="S21" s="44"/>
      <c r="T21" s="44"/>
      <c r="U21" s="44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v>147.5</v>
      </c>
      <c r="I22" s="12">
        <v>840</v>
      </c>
      <c r="J22" s="18">
        <v>147.5</v>
      </c>
      <c r="K22" s="12">
        <v>840</v>
      </c>
      <c r="L22" s="12">
        <v>4208</v>
      </c>
      <c r="M22" s="12">
        <v>4298</v>
      </c>
      <c r="N22" s="9"/>
      <c r="O22" s="9"/>
      <c r="P22" s="17">
        <v>10</v>
      </c>
      <c r="Q22" s="42" t="s">
        <v>82</v>
      </c>
      <c r="R22" s="44">
        <v>850</v>
      </c>
      <c r="S22" s="44"/>
      <c r="T22" s="44"/>
      <c r="U22" s="44"/>
    </row>
    <row r="23" spans="1:21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358.5</v>
      </c>
      <c r="I23" s="12">
        <f>1.72*1000</f>
        <v>1720</v>
      </c>
      <c r="J23" s="8">
        <v>358.4</v>
      </c>
      <c r="K23" s="12">
        <v>1671</v>
      </c>
      <c r="L23" s="12">
        <v>465</v>
      </c>
      <c r="M23" s="12" t="s">
        <v>51</v>
      </c>
      <c r="N23" s="9"/>
      <c r="O23" s="9"/>
      <c r="P23" s="17">
        <v>63.4</v>
      </c>
      <c r="Q23" s="1"/>
      <c r="R23" s="44"/>
      <c r="S23" s="44"/>
      <c r="T23" s="44"/>
      <c r="U23" s="44"/>
    </row>
    <row r="24" spans="1:21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908.79*0.3048</f>
        <v>276.99919199999999</v>
      </c>
      <c r="I24" s="12">
        <v>505</v>
      </c>
      <c r="J24" s="8">
        <f>908.3*0.3048</f>
        <v>276.84983999999997</v>
      </c>
      <c r="K24" s="12">
        <v>463</v>
      </c>
      <c r="L24" s="12">
        <v>586.34</v>
      </c>
      <c r="M24" s="13">
        <v>2678.17</v>
      </c>
      <c r="N24" s="9"/>
      <c r="O24" s="9"/>
      <c r="P24" s="17">
        <v>22.2</v>
      </c>
      <c r="Q24" s="1"/>
      <c r="R24" s="44"/>
      <c r="S24" s="44"/>
      <c r="T24" s="44"/>
      <c r="U24" s="44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506.72*0.3048</f>
        <v>154.44825600000001</v>
      </c>
      <c r="I25" s="12">
        <v>446</v>
      </c>
      <c r="J25" s="8">
        <f>507.54*0.3048</f>
        <v>154.69819200000001</v>
      </c>
      <c r="K25" s="12">
        <v>475</v>
      </c>
      <c r="L25" s="12">
        <v>335.53</v>
      </c>
      <c r="M25" s="12">
        <v>0</v>
      </c>
      <c r="N25" s="9"/>
      <c r="O25" s="9"/>
      <c r="P25" s="12">
        <v>20.399999999999999</v>
      </c>
      <c r="Q25" s="1"/>
      <c r="R25" s="44"/>
      <c r="S25" s="44"/>
      <c r="T25" s="44"/>
      <c r="U25" s="44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8">
        <f>784.44*0.3048</f>
        <v>239.09731200000002</v>
      </c>
      <c r="I26" s="12">
        <v>6824</v>
      </c>
      <c r="J26" s="8">
        <f>784.6*0.3048</f>
        <v>239.14608000000001</v>
      </c>
      <c r="K26" s="12">
        <v>6865</v>
      </c>
      <c r="L26" s="14">
        <v>1658</v>
      </c>
      <c r="M26" s="14">
        <v>1183</v>
      </c>
      <c r="N26" s="9"/>
      <c r="O26" s="9"/>
      <c r="P26" s="17">
        <v>21</v>
      </c>
      <c r="Q26" s="1" t="s">
        <v>80</v>
      </c>
      <c r="R26" s="44"/>
      <c r="S26" s="44"/>
      <c r="T26" s="44"/>
      <c r="U26" s="44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44"/>
      <c r="S27" s="44"/>
      <c r="T27" s="44"/>
      <c r="U27" s="44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21">
        <v>4300</v>
      </c>
      <c r="M28" s="19">
        <v>4100</v>
      </c>
      <c r="N28" s="11"/>
      <c r="O28" s="9"/>
      <c r="P28" s="12">
        <v>14.4</v>
      </c>
      <c r="Q28" s="1" t="s">
        <v>81</v>
      </c>
      <c r="R28" s="44">
        <v>845</v>
      </c>
      <c r="S28" s="44"/>
      <c r="T28" s="44"/>
      <c r="U28" s="44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8">
        <f>497.04*0.3048</f>
        <v>151.497792</v>
      </c>
      <c r="I29" s="12">
        <v>408</v>
      </c>
      <c r="J29" s="8">
        <f>497.04*0.3048</f>
        <v>151.497792</v>
      </c>
      <c r="K29" s="12">
        <v>408</v>
      </c>
      <c r="L29" s="21">
        <v>241.57499999999999</v>
      </c>
      <c r="M29" s="21">
        <v>241.57499999999999</v>
      </c>
      <c r="N29" s="9"/>
      <c r="O29" s="9"/>
      <c r="P29" s="17">
        <v>32.799999999999997</v>
      </c>
      <c r="Q29" s="1"/>
      <c r="R29" s="44"/>
      <c r="S29" s="44"/>
      <c r="T29" s="44"/>
      <c r="U29" s="44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2">
        <v>124.31399999999999</v>
      </c>
      <c r="J31" s="8">
        <f>12.5*0.3048+E31</f>
        <v>352.81</v>
      </c>
      <c r="K31" s="12">
        <v>124.31399999999999</v>
      </c>
      <c r="L31" s="12">
        <v>0</v>
      </c>
      <c r="M31" s="12">
        <v>0</v>
      </c>
      <c r="N31" s="9"/>
      <c r="O31" s="9"/>
      <c r="P31" s="11">
        <v>9</v>
      </c>
      <c r="Q31" s="1"/>
      <c r="R31" s="44">
        <v>357.46</v>
      </c>
      <c r="S31" s="44">
        <v>944</v>
      </c>
      <c r="T31" s="44"/>
      <c r="U31" s="44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154.5</v>
      </c>
      <c r="I32" s="12">
        <v>102.61799999999999</v>
      </c>
      <c r="J32" s="8">
        <v>154.5</v>
      </c>
      <c r="K32" s="12">
        <v>102.61799999999999</v>
      </c>
      <c r="L32" s="12">
        <v>0</v>
      </c>
      <c r="M32" s="12">
        <v>0</v>
      </c>
      <c r="N32" s="9"/>
      <c r="O32" s="9"/>
      <c r="P32" s="17">
        <v>0</v>
      </c>
      <c r="Q32" s="1"/>
      <c r="R32" s="44">
        <v>159.41</v>
      </c>
      <c r="S32" s="44"/>
      <c r="T32" s="44"/>
      <c r="U32" s="44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0</v>
      </c>
      <c r="Q33" s="1"/>
      <c r="R33" s="44"/>
      <c r="S33" s="44"/>
      <c r="T33" s="44"/>
      <c r="U33" s="44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2">
        <v>269.49</v>
      </c>
      <c r="J35" s="8">
        <v>114.3</v>
      </c>
      <c r="K35" s="12">
        <v>291.61</v>
      </c>
      <c r="L35" s="12" t="s">
        <v>51</v>
      </c>
      <c r="M35" s="12" t="s">
        <v>51</v>
      </c>
      <c r="N35" s="9"/>
      <c r="O35" s="9"/>
      <c r="P35" s="17">
        <v>0</v>
      </c>
      <c r="Q35" s="1"/>
      <c r="R35" s="44"/>
      <c r="S35" s="44"/>
      <c r="T35" s="44"/>
      <c r="U35" s="44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(5/12+30)*0.3048+E36</f>
        <v>96.040999999999997</v>
      </c>
      <c r="I36" s="12">
        <v>1274</v>
      </c>
      <c r="J36" s="8">
        <f>(6/12+31)*0.3048+E36</f>
        <v>96.371200000000002</v>
      </c>
      <c r="K36" s="12">
        <v>1533</v>
      </c>
      <c r="L36" s="12">
        <v>3047</v>
      </c>
      <c r="M36" s="12">
        <v>100</v>
      </c>
      <c r="N36" s="12"/>
      <c r="O36" s="9"/>
      <c r="P36" s="12">
        <v>36</v>
      </c>
      <c r="Q36" s="1"/>
      <c r="R36" s="44"/>
      <c r="S36" s="44"/>
      <c r="T36" s="44"/>
      <c r="U36" s="44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(2/12+14)*0.3048+E37</f>
        <v>196.64800000000002</v>
      </c>
      <c r="I37" s="12">
        <v>194</v>
      </c>
      <c r="J37" s="8">
        <f>(5/12+14)*0.3048+E37</f>
        <v>196.72420000000002</v>
      </c>
      <c r="K37" s="12">
        <v>204</v>
      </c>
      <c r="L37" s="12">
        <v>100</v>
      </c>
      <c r="M37" s="12" t="s">
        <v>51</v>
      </c>
      <c r="N37" s="9"/>
      <c r="O37" s="9"/>
      <c r="P37" s="17">
        <v>60</v>
      </c>
      <c r="Q37" s="1"/>
      <c r="R37" s="44"/>
      <c r="S37" s="44"/>
      <c r="T37" s="44"/>
      <c r="U37" s="44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8">
        <v>81.239999999999995</v>
      </c>
      <c r="G40" s="12">
        <v>558</v>
      </c>
      <c r="H40" s="8">
        <v>80.635000000000005</v>
      </c>
      <c r="I40" s="12">
        <v>479.387</v>
      </c>
      <c r="J40" s="8">
        <v>80.635000000000005</v>
      </c>
      <c r="K40" s="12">
        <v>479.387</v>
      </c>
      <c r="L40" s="12">
        <v>0</v>
      </c>
      <c r="M40" s="12">
        <v>0</v>
      </c>
      <c r="N40" s="9"/>
      <c r="O40" s="9"/>
      <c r="P40" s="12">
        <v>0</v>
      </c>
      <c r="Q40" s="1"/>
      <c r="R40" s="44"/>
      <c r="S40" s="44"/>
      <c r="T40" s="44"/>
      <c r="U40" s="44"/>
    </row>
    <row r="41" spans="1:21" s="29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72.290000000000006</v>
      </c>
      <c r="I41" s="12">
        <v>443.59199999999998</v>
      </c>
      <c r="J41" s="8">
        <v>72</v>
      </c>
      <c r="K41" s="12">
        <v>404.95699999999999</v>
      </c>
      <c r="L41" s="12">
        <v>150</v>
      </c>
      <c r="M41" s="12">
        <v>210</v>
      </c>
      <c r="N41" s="9"/>
      <c r="O41" s="9"/>
      <c r="P41" s="12">
        <v>0</v>
      </c>
      <c r="Q41" s="42"/>
      <c r="R41" s="43"/>
      <c r="S41" s="43"/>
      <c r="T41" s="43"/>
      <c r="U41" s="43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8">
        <v>116.3</v>
      </c>
      <c r="I42" s="12">
        <v>82.41</v>
      </c>
      <c r="J42" s="8">
        <v>116.25</v>
      </c>
      <c r="K42" s="12">
        <v>81.88</v>
      </c>
      <c r="L42" s="12">
        <v>0</v>
      </c>
      <c r="M42" s="12">
        <v>0</v>
      </c>
      <c r="N42" s="9"/>
      <c r="O42" s="9"/>
      <c r="P42" s="17">
        <v>0</v>
      </c>
      <c r="Q42" s="1" t="s">
        <v>77</v>
      </c>
      <c r="R42" s="43"/>
      <c r="S42" s="43"/>
      <c r="T42" s="43"/>
      <c r="U42" s="43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43"/>
      <c r="S43" s="43"/>
      <c r="T43" s="43"/>
      <c r="U43" s="43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125.2</v>
      </c>
      <c r="I44" s="12">
        <v>521.9</v>
      </c>
      <c r="J44" s="8">
        <v>125.1</v>
      </c>
      <c r="K44" s="12">
        <v>521.5</v>
      </c>
      <c r="L44" s="12">
        <v>100</v>
      </c>
      <c r="M44" s="12">
        <v>80</v>
      </c>
      <c r="N44" s="9"/>
      <c r="O44" s="9"/>
      <c r="P44" s="19">
        <v>10</v>
      </c>
      <c r="Q44" s="2" t="s">
        <v>83</v>
      </c>
      <c r="R44" s="43"/>
      <c r="S44" s="43"/>
      <c r="T44" s="43"/>
      <c r="U44" s="43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122.89</v>
      </c>
      <c r="I45" s="12">
        <v>7346</v>
      </c>
      <c r="J45" s="8">
        <v>123.04</v>
      </c>
      <c r="K45" s="12">
        <v>7477</v>
      </c>
      <c r="L45" s="12">
        <v>1516</v>
      </c>
      <c r="M45" s="12">
        <v>0</v>
      </c>
      <c r="N45" s="9"/>
      <c r="O45" s="9"/>
      <c r="P45" s="12">
        <v>0</v>
      </c>
      <c r="Q45" s="2"/>
      <c r="R45" s="43"/>
      <c r="S45" s="43"/>
      <c r="T45" s="43"/>
      <c r="U45" s="43"/>
    </row>
    <row r="46" spans="1:21" s="30" customFormat="1" ht="48" customHeight="1">
      <c r="A46" s="52" t="s">
        <v>57</v>
      </c>
      <c r="B46" s="52"/>
      <c r="C46" s="49">
        <f t="shared" ref="C46" si="0">SUM(C11:C45)</f>
        <v>349775</v>
      </c>
      <c r="D46" s="49"/>
      <c r="E46" s="49"/>
      <c r="F46" s="47"/>
      <c r="G46" s="49">
        <f t="shared" ref="G46" si="1">SUM(G11:G45)</f>
        <v>46385.63</v>
      </c>
      <c r="H46" s="8"/>
      <c r="I46" s="49">
        <f>SUM(I11:I45)</f>
        <v>28601.055</v>
      </c>
      <c r="J46" s="8"/>
      <c r="K46" s="49">
        <f>SUM(K11:K45)</f>
        <v>29008.812999999995</v>
      </c>
      <c r="L46" s="49">
        <f>SUM(L11:L45)</f>
        <v>20165.145</v>
      </c>
      <c r="M46" s="49">
        <f>SUM(M11:M45)</f>
        <v>17203.555000000004</v>
      </c>
      <c r="N46" s="49"/>
      <c r="O46" s="49"/>
      <c r="P46" s="49"/>
      <c r="Q46" s="5"/>
    </row>
    <row r="47" spans="1:21" s="22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  <c r="R49" s="43">
        <v>309</v>
      </c>
      <c r="S49" s="43"/>
      <c r="T49" s="43"/>
      <c r="U49" s="43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 t="s">
        <v>51</v>
      </c>
      <c r="Q50" s="1"/>
      <c r="R50" s="43"/>
      <c r="S50" s="43"/>
      <c r="T50" s="43"/>
      <c r="U50" s="43"/>
    </row>
    <row r="51" spans="1:21" s="16" customFormat="1" ht="63.75" customHeight="1">
      <c r="A51" s="47"/>
      <c r="B51" s="47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  <c r="R51" s="6"/>
      <c r="S51" s="6"/>
      <c r="T51" s="6"/>
      <c r="U51" s="6"/>
    </row>
    <row r="52" spans="1:21" s="15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1684.25*0.3048</f>
        <v>513.35940000000005</v>
      </c>
      <c r="I52" s="9">
        <v>1219.69</v>
      </c>
      <c r="J52" s="8">
        <f>1684.25*0.3048</f>
        <v>513.35940000000005</v>
      </c>
      <c r="K52" s="9">
        <v>1219.69</v>
      </c>
      <c r="L52" s="13">
        <v>201.96700000000001</v>
      </c>
      <c r="M52" s="11">
        <v>0</v>
      </c>
      <c r="N52" s="9"/>
      <c r="O52" s="9"/>
      <c r="P52" s="17">
        <v>0</v>
      </c>
      <c r="Q52" s="1"/>
      <c r="R52" s="44"/>
      <c r="S52" s="44"/>
      <c r="T52" s="44"/>
      <c r="U52" s="44"/>
    </row>
    <row r="53" spans="1:21" s="22" customFormat="1" ht="63.75" customHeight="1">
      <c r="A53" s="47"/>
      <c r="B53" s="47" t="s">
        <v>54</v>
      </c>
      <c r="C53" s="49"/>
      <c r="D53" s="14"/>
      <c r="E53" s="49"/>
      <c r="F53" s="8"/>
      <c r="G53" s="8"/>
      <c r="H53" s="47"/>
      <c r="I53" s="9"/>
      <c r="J53" s="47"/>
      <c r="K53" s="9"/>
      <c r="L53" s="11"/>
      <c r="M53" s="11"/>
      <c r="N53" s="9"/>
      <c r="O53" s="9"/>
      <c r="P53" s="11"/>
      <c r="Q53" s="1"/>
      <c r="R53" s="48"/>
      <c r="S53" s="48"/>
      <c r="T53" s="48"/>
      <c r="U53" s="48"/>
    </row>
    <row r="54" spans="1:21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(1/12+16)*0.3048+E54</f>
        <v>248.7022</v>
      </c>
      <c r="I54" s="12">
        <v>997.68</v>
      </c>
      <c r="J54" s="8">
        <f>(5/12+17)*0.3048+E54</f>
        <v>249.10860000000002</v>
      </c>
      <c r="K54" s="12">
        <v>1125.99</v>
      </c>
      <c r="L54" s="12">
        <v>50</v>
      </c>
      <c r="M54" s="12" t="s">
        <v>51</v>
      </c>
      <c r="N54" s="9"/>
      <c r="O54" s="9"/>
      <c r="P54" s="17">
        <v>38</v>
      </c>
      <c r="Q54" s="1"/>
      <c r="R54" s="44"/>
      <c r="S54" s="44"/>
      <c r="T54" s="44" t="s">
        <v>71</v>
      </c>
      <c r="U54" s="44"/>
    </row>
    <row r="55" spans="1:21" ht="63.75" customHeight="1">
      <c r="A55" s="9"/>
      <c r="B55" s="47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1" s="32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47">
        <v>93.12</v>
      </c>
      <c r="I56" s="47">
        <v>1135</v>
      </c>
      <c r="J56" s="47">
        <v>93.12</v>
      </c>
      <c r="K56" s="12">
        <v>1135</v>
      </c>
      <c r="L56" s="12">
        <v>0</v>
      </c>
      <c r="M56" s="12">
        <v>0</v>
      </c>
      <c r="N56" s="31"/>
      <c r="O56" s="9"/>
      <c r="P56" s="17">
        <v>0</v>
      </c>
      <c r="Q56" s="1"/>
      <c r="R56" s="45">
        <v>95.86</v>
      </c>
      <c r="S56" s="45"/>
      <c r="T56" s="45"/>
      <c r="U56" s="45"/>
    </row>
    <row r="57" spans="1:21" s="15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8">
        <v>117.378</v>
      </c>
      <c r="I57" s="12">
        <v>494.65</v>
      </c>
      <c r="J57" s="18">
        <v>117.378</v>
      </c>
      <c r="K57" s="12">
        <v>494.65</v>
      </c>
      <c r="L57" s="13">
        <v>0</v>
      </c>
      <c r="M57" s="13">
        <v>0</v>
      </c>
      <c r="N57" s="9"/>
      <c r="O57" s="9"/>
      <c r="P57" s="17">
        <v>0</v>
      </c>
      <c r="Q57" s="1"/>
      <c r="R57" s="44">
        <v>118.26</v>
      </c>
      <c r="S57" s="44">
        <f>8.46*0.3048+113.39</f>
        <v>115.968608</v>
      </c>
      <c r="T57" s="44"/>
      <c r="U57" s="44"/>
    </row>
    <row r="58" spans="1:21" s="29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18">
        <v>195.376</v>
      </c>
      <c r="G58" s="12">
        <v>397</v>
      </c>
      <c r="H58" s="18">
        <v>195.376</v>
      </c>
      <c r="I58" s="13">
        <v>397</v>
      </c>
      <c r="J58" s="18">
        <v>195.376</v>
      </c>
      <c r="K58" s="13">
        <v>397</v>
      </c>
      <c r="L58" s="12">
        <v>380</v>
      </c>
      <c r="M58" s="12">
        <v>360</v>
      </c>
      <c r="N58" s="9"/>
      <c r="O58" s="9"/>
      <c r="P58" s="12">
        <v>0</v>
      </c>
      <c r="Q58" s="1" t="s">
        <v>88</v>
      </c>
      <c r="R58" s="43"/>
      <c r="S58" s="43">
        <v>195.49700000000001</v>
      </c>
      <c r="T58" s="43"/>
      <c r="U58" s="43"/>
    </row>
    <row r="59" spans="1:21" s="22" customFormat="1" ht="63.75" customHeight="1">
      <c r="A59" s="47"/>
      <c r="B59" s="47" t="s">
        <v>3</v>
      </c>
      <c r="C59" s="49">
        <f t="shared" ref="C59" si="2">SUM(C49:C58)</f>
        <v>87419</v>
      </c>
      <c r="D59" s="49"/>
      <c r="E59" s="49"/>
      <c r="F59" s="49"/>
      <c r="G59" s="49">
        <f t="shared" ref="G59" si="3">SUM(G49:G58)</f>
        <v>10777</v>
      </c>
      <c r="H59" s="8"/>
      <c r="I59" s="49">
        <f>SUM(I49:I58)</f>
        <v>4244.0200000000004</v>
      </c>
      <c r="J59" s="8"/>
      <c r="K59" s="49">
        <f t="shared" ref="K59" si="4">SUM(K49:K58)</f>
        <v>4372.33</v>
      </c>
      <c r="L59" s="49">
        <f t="shared" ref="L59:M59" si="5">SUM(L49:L58)</f>
        <v>631.96699999999998</v>
      </c>
      <c r="M59" s="49">
        <f t="shared" si="5"/>
        <v>360</v>
      </c>
      <c r="N59" s="49"/>
      <c r="O59" s="49"/>
      <c r="P59" s="11"/>
      <c r="Q59" s="1"/>
      <c r="R59" s="48"/>
      <c r="S59" s="48"/>
      <c r="T59" s="48"/>
      <c r="U59" s="48"/>
    </row>
    <row r="60" spans="1:21" s="22" customFormat="1" ht="63.75" customHeight="1">
      <c r="A60" s="47"/>
      <c r="B60" s="47" t="s">
        <v>58</v>
      </c>
      <c r="C60" s="49">
        <f t="shared" ref="C60" si="6">C59+C46</f>
        <v>437194</v>
      </c>
      <c r="D60" s="49"/>
      <c r="E60" s="49"/>
      <c r="F60" s="49"/>
      <c r="G60" s="49">
        <f t="shared" ref="G60" si="7">G59+G46</f>
        <v>57162.63</v>
      </c>
      <c r="H60" s="8"/>
      <c r="I60" s="49">
        <f t="shared" ref="I60:K60" si="8">I59+I46</f>
        <v>32845.074999999997</v>
      </c>
      <c r="J60" s="8"/>
      <c r="K60" s="49">
        <f t="shared" si="8"/>
        <v>33381.142999999996</v>
      </c>
      <c r="L60" s="49">
        <f t="shared" ref="L60:M60" si="9">L59+L46</f>
        <v>20797.112000000001</v>
      </c>
      <c r="M60" s="49">
        <f t="shared" si="9"/>
        <v>17563.555000000004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>
      <c r="A61" s="7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9"/>
      <c r="N61" s="9"/>
      <c r="O61" s="9"/>
      <c r="P61" s="9"/>
      <c r="Q61" s="1"/>
    </row>
    <row r="62" spans="1:21" s="22" customFormat="1" ht="15" customHeight="1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21" s="22" customFormat="1" ht="22.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21" s="22" customFormat="1" ht="15" hidden="1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</row>
    <row r="65" spans="2:17" s="22" customFormat="1">
      <c r="D65" s="33"/>
      <c r="F65" s="30"/>
      <c r="H65" s="34"/>
      <c r="I65" s="35"/>
      <c r="J65" s="34"/>
      <c r="K65" s="35"/>
      <c r="L65" s="35"/>
      <c r="N65" s="30"/>
      <c r="O65" s="30"/>
      <c r="Q65" s="3"/>
    </row>
    <row r="66" spans="2:17" s="22" customFormat="1">
      <c r="B66" s="30"/>
      <c r="C66" s="30"/>
      <c r="D66" s="36"/>
      <c r="F66" s="30"/>
      <c r="G66" s="30"/>
      <c r="H66" s="34"/>
      <c r="I66" s="35"/>
      <c r="J66" s="34"/>
      <c r="K66" s="35"/>
      <c r="L66" s="35"/>
      <c r="N66" s="30"/>
      <c r="O66" s="30"/>
      <c r="Q66" s="3"/>
    </row>
    <row r="67" spans="2:17" s="22" customFormat="1">
      <c r="D67" s="33"/>
      <c r="F67" s="30"/>
      <c r="H67" s="34"/>
      <c r="I67" s="35"/>
      <c r="J67" s="34"/>
      <c r="K67" s="35"/>
      <c r="L67" s="35"/>
      <c r="N67" s="30"/>
      <c r="O67" s="30"/>
      <c r="Q67" s="3"/>
    </row>
    <row r="68" spans="2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2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2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2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2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2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2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2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2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2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2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2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2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>
      <c r="A1134" s="22"/>
      <c r="B1134" s="22"/>
      <c r="C1134" s="22"/>
      <c r="D1134" s="33"/>
      <c r="E1134" s="22"/>
      <c r="F1134" s="30"/>
      <c r="G1134" s="22"/>
      <c r="H1134" s="34"/>
      <c r="I1134" s="35"/>
      <c r="J1134" s="34"/>
      <c r="K1134" s="35"/>
      <c r="L1134" s="35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2016-07-26T05:18:59Z</cp:lastPrinted>
  <dcterms:created xsi:type="dcterms:W3CDTF">2000-07-15T07:26:51Z</dcterms:created>
  <dcterms:modified xsi:type="dcterms:W3CDTF">2016-07-26T05:59:32Z</dcterms:modified>
</cp:coreProperties>
</file>