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6" i="3"/>
  <c r="J41"/>
  <c r="J46"/>
  <c r="J40" l="1"/>
  <c r="J59" l="1"/>
  <c r="J17"/>
  <c r="J61" l="1"/>
  <c r="J15" l="1"/>
  <c r="F15"/>
  <c r="J63"/>
  <c r="J23"/>
  <c r="J11" l="1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J13" l="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<sst xmlns="http://schemas.openxmlformats.org/spreadsheetml/2006/main" count="155" uniqueCount="98">
  <si>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</si>
  <si>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</si>
  <si>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</si>
  <si>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</si>
  <si>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</si>
  <si>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</si>
  <si>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</si>
  <si>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</si>
  <si>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</si>
  <si>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</si>
  <si>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</si>
  <si>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</si>
  <si>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</si>
  <si>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</si>
  <si>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</si>
  <si>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</si>
  <si>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</si>
  <si>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</si>
  <si>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</si>
  <si>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</si>
  <si>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</si>
  <si>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</si>
  <si>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</si>
  <si>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</si>
  <si>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</si>
  <si>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</si>
  <si>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</si>
  <si>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</si>
  <si>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</si>
  <si>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</si>
  <si>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</si>
  <si>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</si>
  <si>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</si>
  <si>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</si>
  <si>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</si>
  <si>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</si>
  <si>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</si>
  <si>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</si>
  <si>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</si>
  <si>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</si>
  <si>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</si>
  <si>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</si>
  <si>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</si>
  <si>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</si>
  <si>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</si>
  <si>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</si>
  <si>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</si>
  <si>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</si>
  <si>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</si>
  <si>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</si>
  <si>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</si>
  <si>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</si>
  <si>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</si>
  <si>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</si>
  <si>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</si>
  <si>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</si>
  <si>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</si>
  <si>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</si>
  <si>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</si>
  <si>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</si>
  <si>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</si>
  <si>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</si>
  <si>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</si>
  <si>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</si>
  <si>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</si>
  <si>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</si>
  <si>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</si>
  <si>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</si>
  <si>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</si>
  <si>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</si>
  <si>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</si>
  <si>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</si>
  <si>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</si>
  <si>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</si>
  <si>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</si>
  <si>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</si>
  <si>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</si>
  <si>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</si>
  <si>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</si>
  <si>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</si>
  <si>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</si>
  <si>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</si>
  <si>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</si>
  <si>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</si>
  <si>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</si>
  <si>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</si>
  <si>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 xml:space="preserve">      </t>
  </si>
  <si>
    <t>ID Crop</t>
  </si>
  <si>
    <t>s</t>
  </si>
  <si>
    <t>Khariff 2016-17</t>
  </si>
  <si>
    <t>Proposed Rabi ayacut</t>
  </si>
  <si>
    <t>`</t>
  </si>
  <si>
    <t>Not received</t>
  </si>
  <si>
    <t>RF 70 c/s,
 LF 40 c/s</t>
  </si>
  <si>
    <t>RF 20c/s, 
LF 25 c/s</t>
  </si>
  <si>
    <t xml:space="preserve"> Water level on 13.03.2017</t>
  </si>
  <si>
    <t xml:space="preserve"> TELANGANA MEDIUM IRRIGATION PROJECTS (BASIN WISE) 
DAILY WATER LEVELS on 14.03.2017</t>
  </si>
  <si>
    <t xml:space="preserve"> Water level on 14.03.2017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</si>
</sst>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63" zoomScaleNormal="57" zoomScaleSheetLayoutView="63" workbookViewId="0">
      <pane ySplit="6" topLeftCell="A34" activePane="bottomLeft" state="frozen"/>
      <selection pane="bottomLeft" activeCell="H40" sqref="H40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39" t="s">
        <v>96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1"/>
    </row>
    <row r="2" spans="1:21" ht="38.25" customHeight="1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4"/>
    </row>
    <row r="3" spans="1:21" ht="9" customHeight="1">
      <c r="A3" s="45" t="s">
        <v>36</v>
      </c>
      <c r="B3" s="45" t="s">
        <v>0</v>
      </c>
      <c r="C3" s="45" t="s">
        <v>59</v>
      </c>
      <c r="D3" s="45" t="s">
        <v>58</v>
      </c>
      <c r="E3" s="45" t="s">
        <v>57</v>
      </c>
      <c r="F3" s="45" t="s">
        <v>1</v>
      </c>
      <c r="G3" s="45"/>
      <c r="H3" s="46" t="s">
        <v>95</v>
      </c>
      <c r="I3" s="47"/>
      <c r="J3" s="53" t="s">
        <v>97</v>
      </c>
      <c r="K3" s="53"/>
      <c r="L3" s="45" t="s">
        <v>44</v>
      </c>
      <c r="M3" s="45" t="s">
        <v>56</v>
      </c>
      <c r="N3" s="45" t="s">
        <v>62</v>
      </c>
      <c r="O3" s="45" t="s">
        <v>63</v>
      </c>
      <c r="P3" s="45" t="s">
        <v>89</v>
      </c>
      <c r="Q3" s="45" t="s">
        <v>63</v>
      </c>
      <c r="R3" s="45" t="s">
        <v>54</v>
      </c>
    </row>
    <row r="4" spans="1:21" ht="71.25" customHeight="1">
      <c r="A4" s="45"/>
      <c r="B4" s="45"/>
      <c r="C4" s="45"/>
      <c r="D4" s="45"/>
      <c r="E4" s="45"/>
      <c r="F4" s="45"/>
      <c r="G4" s="45"/>
      <c r="H4" s="48"/>
      <c r="I4" s="49"/>
      <c r="J4" s="53"/>
      <c r="K4" s="53"/>
      <c r="L4" s="45"/>
      <c r="M4" s="45"/>
      <c r="N4" s="45"/>
      <c r="O4" s="45"/>
      <c r="P4" s="45"/>
      <c r="Q4" s="45"/>
      <c r="R4" s="45"/>
      <c r="U4" s="16" t="s">
        <v>88</v>
      </c>
    </row>
    <row r="5" spans="1:21" ht="48.75" customHeight="1">
      <c r="A5" s="45"/>
      <c r="B5" s="45"/>
      <c r="C5" s="45"/>
      <c r="D5" s="45"/>
      <c r="E5" s="45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5"/>
      <c r="M5" s="45"/>
      <c r="N5" s="45"/>
      <c r="O5" s="45"/>
      <c r="P5" s="45"/>
      <c r="Q5" s="45"/>
      <c r="R5" s="45"/>
    </row>
    <row r="6" spans="1:21" ht="34.5" customHeight="1">
      <c r="A6" s="45"/>
      <c r="B6" s="45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5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52" t="s">
        <v>48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</row>
    <row r="9" spans="1:21" ht="14.25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453.08520000000004</v>
      </c>
      <c r="I11" s="5">
        <v>408.673</v>
      </c>
      <c r="J11" s="15">
        <f>1486.5*0.3048</f>
        <v>453.08520000000004</v>
      </c>
      <c r="K11" s="5">
        <v>408.673</v>
      </c>
      <c r="L11" s="4">
        <v>0</v>
      </c>
      <c r="M11" s="4">
        <v>0</v>
      </c>
      <c r="N11" s="1"/>
      <c r="O11" s="1">
        <v>12</v>
      </c>
      <c r="P11" s="3">
        <v>5230</v>
      </c>
      <c r="Q11" s="3">
        <v>4060</v>
      </c>
      <c r="R11" s="17"/>
      <c r="T11" s="16">
        <f>13425+550</f>
        <v>13975</v>
      </c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462.26168000000001</v>
      </c>
      <c r="I13" s="4">
        <v>135</v>
      </c>
      <c r="J13" s="15">
        <f>6.6*0.3048+E13</f>
        <v>462.26168000000001</v>
      </c>
      <c r="K13" s="4">
        <v>135</v>
      </c>
      <c r="L13" s="4" t="s">
        <v>45</v>
      </c>
      <c r="M13" s="4">
        <v>300</v>
      </c>
      <c r="N13" s="1"/>
      <c r="O13" s="1"/>
      <c r="P13" s="3" t="s">
        <v>65</v>
      </c>
      <c r="Q13" s="3">
        <v>15000</v>
      </c>
      <c r="R13" s="17"/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387.45200639999996</v>
      </c>
      <c r="I15" s="4">
        <v>513.54999999999995</v>
      </c>
      <c r="J15" s="15">
        <f>1271.168*0.3048</f>
        <v>387.45200639999996</v>
      </c>
      <c r="K15" s="4">
        <v>513.54999999999995</v>
      </c>
      <c r="L15" s="4">
        <v>0</v>
      </c>
      <c r="M15" s="4">
        <v>110</v>
      </c>
      <c r="N15" s="1"/>
      <c r="O15" s="1"/>
      <c r="P15" s="3" t="s">
        <v>65</v>
      </c>
      <c r="Q15" s="3">
        <v>5000</v>
      </c>
      <c r="R15" s="17" t="s">
        <v>93</v>
      </c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443.88938400000001</v>
      </c>
      <c r="I17" s="4">
        <v>768</v>
      </c>
      <c r="J17" s="15">
        <f>1456.33*0.3048</f>
        <v>443.88938400000001</v>
      </c>
      <c r="K17" s="4">
        <v>768</v>
      </c>
      <c r="L17" s="4">
        <v>0</v>
      </c>
      <c r="M17" s="4">
        <v>76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456.22</v>
      </c>
      <c r="I18" s="4">
        <v>844</v>
      </c>
      <c r="J18" s="15">
        <v>456.22</v>
      </c>
      <c r="K18" s="4">
        <v>844</v>
      </c>
      <c r="L18" s="4">
        <v>0</v>
      </c>
      <c r="M18" s="4">
        <v>71</v>
      </c>
      <c r="N18" s="1"/>
      <c r="O18" s="1"/>
      <c r="P18" s="3"/>
      <c r="Q18" s="3">
        <v>3600</v>
      </c>
      <c r="R18" s="17"/>
      <c r="U18" s="16">
        <v>1472.58</v>
      </c>
      <c r="V18" s="16">
        <v>950.01</v>
      </c>
      <c r="W18" s="16">
        <v>86.311999999999998</v>
      </c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282.64999999999998</v>
      </c>
      <c r="I20" s="4">
        <v>492.81400000000002</v>
      </c>
      <c r="J20" s="15">
        <v>282.64999999999998</v>
      </c>
      <c r="K20" s="4">
        <v>492.81400000000002</v>
      </c>
      <c r="L20" s="4">
        <v>0</v>
      </c>
      <c r="M20" s="4">
        <v>65</v>
      </c>
      <c r="N20" s="1"/>
      <c r="O20" s="1"/>
      <c r="P20" s="3">
        <v>18000</v>
      </c>
      <c r="Q20" s="3">
        <v>0</v>
      </c>
      <c r="R20" s="19"/>
    </row>
    <row r="21" spans="1:45" ht="54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</v>
      </c>
      <c r="I21" s="4">
        <v>396</v>
      </c>
      <c r="J21" s="15">
        <v>276</v>
      </c>
      <c r="K21" s="4">
        <v>396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>
        <v>8500</v>
      </c>
      <c r="R21" s="19"/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8985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359.05440000000004</v>
      </c>
      <c r="I23" s="4">
        <v>994</v>
      </c>
      <c r="J23" s="15">
        <f>1178*0.3048</f>
        <v>359.05440000000004</v>
      </c>
      <c r="K23" s="4">
        <v>994</v>
      </c>
      <c r="L23" s="4">
        <v>0</v>
      </c>
      <c r="M23" s="4">
        <v>82</v>
      </c>
      <c r="N23" s="1"/>
      <c r="O23" s="1"/>
      <c r="P23" s="3">
        <v>6000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</v>
      </c>
      <c r="I24" s="4">
        <v>1130</v>
      </c>
      <c r="J24" s="15">
        <v>358</v>
      </c>
      <c r="K24" s="4">
        <v>1130</v>
      </c>
      <c r="L24" s="4">
        <v>0</v>
      </c>
      <c r="M24" s="4">
        <v>50</v>
      </c>
      <c r="N24" s="1"/>
      <c r="O24" s="1"/>
      <c r="P24" s="3">
        <v>10000</v>
      </c>
      <c r="Q24" s="3">
        <v>6000</v>
      </c>
      <c r="R24" s="19" t="s">
        <v>87</v>
      </c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f>12725+3275</f>
        <v>16000</v>
      </c>
      <c r="Q26" s="3">
        <f>6840+2500</f>
        <v>9340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6000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2500</v>
      </c>
      <c r="Q27" s="3">
        <v>100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11150</v>
      </c>
      <c r="D28" s="6">
        <v>1107</v>
      </c>
      <c r="E28" s="4">
        <v>142</v>
      </c>
      <c r="F28" s="15">
        <v>147.5</v>
      </c>
      <c r="G28" s="4">
        <v>840</v>
      </c>
      <c r="H28" s="9" t="s">
        <v>45</v>
      </c>
      <c r="I28" s="4" t="s">
        <v>45</v>
      </c>
      <c r="J28" s="9" t="s">
        <v>45</v>
      </c>
      <c r="K28" s="4" t="s">
        <v>45</v>
      </c>
      <c r="L28" s="4" t="s">
        <v>45</v>
      </c>
      <c r="M28" s="4" t="s">
        <v>45</v>
      </c>
      <c r="N28" s="1"/>
      <c r="O28" s="1"/>
      <c r="P28" s="3">
        <v>5700</v>
      </c>
      <c r="Q28" s="3">
        <f>700+1800</f>
        <v>2500</v>
      </c>
      <c r="R28" s="19" t="s">
        <v>92</v>
      </c>
    </row>
    <row r="29" spans="1:45" ht="70.5" customHeight="1">
      <c r="A29" s="17">
        <v>13</v>
      </c>
      <c r="B29" s="17" t="s">
        <v>39</v>
      </c>
      <c r="C29" s="2">
        <v>45500</v>
      </c>
      <c r="D29" s="6">
        <v>10393</v>
      </c>
      <c r="E29" s="4"/>
      <c r="F29" s="15">
        <v>242.995</v>
      </c>
      <c r="G29" s="4">
        <v>10393</v>
      </c>
      <c r="H29" s="15">
        <v>239.3</v>
      </c>
      <c r="I29" s="4">
        <v>6992</v>
      </c>
      <c r="J29" s="15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153.93</v>
      </c>
      <c r="I32" s="4">
        <v>385.44</v>
      </c>
      <c r="J32" s="15">
        <v>153.93</v>
      </c>
      <c r="K32" s="4">
        <v>385.44</v>
      </c>
      <c r="L32" s="4">
        <v>0</v>
      </c>
      <c r="M32" s="4">
        <v>40.277999999999999</v>
      </c>
      <c r="N32" s="1"/>
      <c r="O32" s="1"/>
      <c r="P32" s="3">
        <f>3580+2420</f>
        <v>6000</v>
      </c>
      <c r="Q32" s="3">
        <f>1100</f>
        <v>1100</v>
      </c>
      <c r="R32" s="17" t="s">
        <v>67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123.45</v>
      </c>
      <c r="I33" s="4">
        <v>691</v>
      </c>
      <c r="J33" s="15">
        <v>123.45</v>
      </c>
      <c r="K33" s="4">
        <v>691</v>
      </c>
      <c r="L33" s="11">
        <v>0</v>
      </c>
      <c r="M33" s="12">
        <v>0</v>
      </c>
      <c r="N33" s="3"/>
      <c r="O33" s="1"/>
      <c r="P33" s="3">
        <v>1500</v>
      </c>
      <c r="Q33" s="3">
        <v>2500</v>
      </c>
      <c r="R33" s="17"/>
    </row>
    <row r="34" spans="1:18" ht="66" customHeight="1">
      <c r="A34" s="17">
        <v>17</v>
      </c>
      <c r="B34" s="17" t="s">
        <v>34</v>
      </c>
      <c r="C34" s="2">
        <v>2420</v>
      </c>
      <c r="D34" s="6">
        <v>620</v>
      </c>
      <c r="E34" s="4">
        <v>144</v>
      </c>
      <c r="F34" s="15">
        <v>151.5</v>
      </c>
      <c r="G34" s="4">
        <v>408.58</v>
      </c>
      <c r="H34" s="15">
        <v>149.1</v>
      </c>
      <c r="I34" s="4">
        <v>208.64699999999999</v>
      </c>
      <c r="J34" s="15">
        <v>149.1</v>
      </c>
      <c r="K34" s="4">
        <v>208.64699999999999</v>
      </c>
      <c r="L34" s="12">
        <v>0</v>
      </c>
      <c r="M34" s="12">
        <v>45</v>
      </c>
      <c r="N34" s="1"/>
      <c r="O34" s="1"/>
      <c r="P34" s="3">
        <v>2000</v>
      </c>
      <c r="Q34" s="3">
        <v>1500</v>
      </c>
      <c r="R34" s="17" t="s">
        <v>94</v>
      </c>
    </row>
    <row r="35" spans="1:18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358.14400000000001</v>
      </c>
      <c r="I36" s="4">
        <v>643.58100000000002</v>
      </c>
      <c r="J36" s="15">
        <f>(10/12+29)*0.3048+E36</f>
        <v>358.09320000000002</v>
      </c>
      <c r="K36" s="5">
        <v>636.24</v>
      </c>
      <c r="L36" s="4">
        <v>0</v>
      </c>
      <c r="M36" s="4">
        <v>84.97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153.6</v>
      </c>
      <c r="I38" s="4"/>
      <c r="J38" s="15">
        <v>153.6</v>
      </c>
      <c r="K38" s="4"/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90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109.15</v>
      </c>
      <c r="I39" s="4">
        <v>46.825000000000003</v>
      </c>
      <c r="J39" s="15">
        <v>109.15</v>
      </c>
      <c r="K39" s="4">
        <v>46.825000000000003</v>
      </c>
      <c r="L39" s="4">
        <v>0</v>
      </c>
      <c r="M39" s="4">
        <v>50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93.7804</v>
      </c>
      <c r="I40" s="4">
        <v>460</v>
      </c>
      <c r="J40" s="15">
        <f>(0/12+23)*0.3048+E40</f>
        <v>93.7804</v>
      </c>
      <c r="K40" s="4">
        <v>460</v>
      </c>
      <c r="L40" s="4">
        <v>0</v>
      </c>
      <c r="M40" s="4">
        <v>10</v>
      </c>
      <c r="N40" s="4"/>
      <c r="O40" s="1"/>
      <c r="P40" s="3">
        <v>8700</v>
      </c>
      <c r="Q40" s="3">
        <v>6100</v>
      </c>
      <c r="R40" s="17"/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197.79100000000003</v>
      </c>
      <c r="I41" s="4">
        <v>392.79</v>
      </c>
      <c r="J41" s="15">
        <f>(11/12+17)*0.3048+E41</f>
        <v>197.79100000000003</v>
      </c>
      <c r="K41" s="4">
        <v>392.79</v>
      </c>
      <c r="L41" s="4">
        <v>0</v>
      </c>
      <c r="M41" s="4">
        <v>30</v>
      </c>
      <c r="N41" s="1"/>
      <c r="O41" s="1" t="s">
        <v>45</v>
      </c>
      <c r="P41" s="3">
        <v>5180</v>
      </c>
      <c r="Q41" s="3">
        <v>2500</v>
      </c>
      <c r="R41" s="17"/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120.09</v>
      </c>
      <c r="I42" s="4">
        <v>482.5</v>
      </c>
      <c r="J42" s="15">
        <v>120.04</v>
      </c>
      <c r="K42" s="4">
        <v>481.1</v>
      </c>
      <c r="L42" s="4">
        <v>0</v>
      </c>
      <c r="M42" s="4">
        <v>50</v>
      </c>
      <c r="N42" s="1"/>
      <c r="O42" s="1"/>
      <c r="P42" s="32">
        <v>5000</v>
      </c>
      <c r="Q42" s="32">
        <v>2000</v>
      </c>
      <c r="R42" s="19"/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7" t="s">
        <v>84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7" t="s">
        <v>61</v>
      </c>
    </row>
    <row r="45" spans="1:18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448.71741600000007</v>
      </c>
      <c r="I46" s="4">
        <v>912.423</v>
      </c>
      <c r="J46" s="15">
        <f>1471.67*0.3048</f>
        <v>448.56501600000007</v>
      </c>
      <c r="K46" s="4">
        <v>868.89</v>
      </c>
      <c r="L46" s="4">
        <v>0</v>
      </c>
      <c r="M46" s="4">
        <v>98.125</v>
      </c>
      <c r="N46" s="1"/>
      <c r="O46" s="1">
        <v>51</v>
      </c>
      <c r="P46" s="3" t="s">
        <v>65</v>
      </c>
      <c r="Q46" s="3">
        <v>5500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2360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75.135000000000005</v>
      </c>
      <c r="I49" s="4">
        <v>87.411000000000001</v>
      </c>
      <c r="J49" s="9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70.58</v>
      </c>
      <c r="I50" s="4">
        <v>263.58999999999997</v>
      </c>
      <c r="J50" s="15">
        <v>70.56</v>
      </c>
      <c r="K50" s="4">
        <v>261.83100000000002</v>
      </c>
      <c r="L50" s="4">
        <v>0</v>
      </c>
      <c r="M50" s="4">
        <v>20</v>
      </c>
      <c r="N50" s="1"/>
      <c r="O50" s="1"/>
      <c r="P50" s="3">
        <v>17000</v>
      </c>
      <c r="Q50" s="3">
        <v>4100</v>
      </c>
      <c r="R50" s="21"/>
      <c r="U50" s="35" t="s">
        <v>86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121.76</v>
      </c>
      <c r="I51" s="4">
        <v>6450</v>
      </c>
      <c r="J51" s="15">
        <v>121.76</v>
      </c>
      <c r="K51" s="4">
        <v>6450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9"/>
    </row>
    <row r="52" spans="1:21" s="22" customFormat="1" ht="48" customHeight="1">
      <c r="A52" s="45" t="s">
        <v>49</v>
      </c>
      <c r="B52" s="45"/>
      <c r="C52" s="14">
        <f>SUM(C11:C51)</f>
        <v>344389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26541.781000000003</v>
      </c>
      <c r="J52" s="15"/>
      <c r="K52" s="14">
        <f>SUM(K11:K51)</f>
        <v>26487.748000000003</v>
      </c>
      <c r="L52" s="14">
        <f t="shared" ref="L52:Q52" si="0">SUM(L11:L51)</f>
        <v>100</v>
      </c>
      <c r="M52" s="14">
        <f t="shared" si="0"/>
        <v>1360.373</v>
      </c>
      <c r="N52" s="14">
        <f t="shared" si="0"/>
        <v>0</v>
      </c>
      <c r="O52" s="14">
        <f t="shared" si="0"/>
        <v>63</v>
      </c>
      <c r="P52" s="14">
        <f t="shared" si="0"/>
        <v>148235</v>
      </c>
      <c r="Q52" s="14">
        <f t="shared" si="0"/>
        <v>101490</v>
      </c>
      <c r="R52" s="36"/>
    </row>
    <row r="53" spans="1:21" s="35" customFormat="1" ht="39" customHeight="1">
      <c r="A53" s="45" t="s">
        <v>82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12500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388.14</v>
      </c>
      <c r="I55" s="4">
        <v>142</v>
      </c>
      <c r="J55" s="38">
        <v>388.14</v>
      </c>
      <c r="K55" s="4">
        <v>142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91</v>
      </c>
      <c r="M57" s="30" t="s">
        <v>45</v>
      </c>
      <c r="N57" s="30" t="s">
        <v>45</v>
      </c>
      <c r="O57" s="30">
        <v>2</v>
      </c>
      <c r="P57" s="4">
        <v>8500</v>
      </c>
      <c r="Q57" s="3">
        <v>12500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191.450976</v>
      </c>
      <c r="I59" s="4">
        <v>1163</v>
      </c>
      <c r="J59" s="15">
        <f>628.12*0.3048</f>
        <v>191.450976</v>
      </c>
      <c r="K59" s="4">
        <v>1163</v>
      </c>
      <c r="L59" s="4">
        <v>0</v>
      </c>
      <c r="M59" s="4">
        <v>69.209999999999994</v>
      </c>
      <c r="N59" s="1"/>
      <c r="O59" s="1"/>
      <c r="P59" s="3" t="s">
        <v>65</v>
      </c>
      <c r="Q59" s="3">
        <v>30000</v>
      </c>
      <c r="R59" s="19"/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509.93040000000002</v>
      </c>
      <c r="I61" s="1">
        <v>988.41</v>
      </c>
      <c r="J61" s="15">
        <f>1673*0.3048</f>
        <v>509.93040000000002</v>
      </c>
      <c r="K61" s="1">
        <v>988.41</v>
      </c>
      <c r="L61" s="5" t="s">
        <v>45</v>
      </c>
      <c r="M61" s="4">
        <v>101.46</v>
      </c>
      <c r="N61" s="4"/>
      <c r="O61" s="4"/>
      <c r="P61" s="4" t="s">
        <v>65</v>
      </c>
      <c r="Q61" s="3">
        <v>6000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250.32780000000002</v>
      </c>
      <c r="I63" s="4">
        <v>1648.46</v>
      </c>
      <c r="J63" s="15">
        <f>(5/12+21)*0.3048+E63</f>
        <v>250.32780000000002</v>
      </c>
      <c r="K63" s="4">
        <v>1648.46</v>
      </c>
      <c r="L63" s="4" t="s">
        <v>45</v>
      </c>
      <c r="M63" s="4">
        <v>80</v>
      </c>
      <c r="N63" s="1"/>
      <c r="O63" s="1"/>
      <c r="P63" s="3">
        <v>18193</v>
      </c>
      <c r="Q63" s="3">
        <v>11500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93</v>
      </c>
      <c r="I65" s="4">
        <v>1097.49</v>
      </c>
      <c r="J65" s="15">
        <v>92.82</v>
      </c>
      <c r="K65" s="4">
        <v>1033.18</v>
      </c>
      <c r="L65" s="4">
        <v>0</v>
      </c>
      <c r="M65" s="4">
        <v>330</v>
      </c>
      <c r="N65" s="31"/>
      <c r="O65" s="1"/>
      <c r="P65" s="7" t="s">
        <v>65</v>
      </c>
      <c r="Q65" s="3">
        <v>17390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115.29</v>
      </c>
      <c r="I66" s="4">
        <v>200.61</v>
      </c>
      <c r="J66" s="15">
        <v>115.21</v>
      </c>
      <c r="K66" s="4">
        <v>192.41</v>
      </c>
      <c r="L66" s="4">
        <v>0</v>
      </c>
      <c r="M66" s="4">
        <v>95</v>
      </c>
      <c r="N66" s="1"/>
      <c r="O66" s="1"/>
      <c r="P66" s="3">
        <v>7350</v>
      </c>
      <c r="Q66" s="3">
        <v>2142</v>
      </c>
      <c r="R66" s="17"/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192.98699999999999</v>
      </c>
      <c r="I68" s="5">
        <v>108.69199999999999</v>
      </c>
      <c r="J68" s="9">
        <v>192.98699999999999</v>
      </c>
      <c r="K68" s="5">
        <v>108.69199999999999</v>
      </c>
      <c r="L68" s="4">
        <v>0</v>
      </c>
      <c r="M68" s="4">
        <v>0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117079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5348.6619999999994</v>
      </c>
      <c r="J69" s="15"/>
      <c r="K69" s="14">
        <f>SUM(K55:K68)</f>
        <v>5276.152</v>
      </c>
      <c r="L69" s="14">
        <v>8</v>
      </c>
      <c r="M69" s="14">
        <f>SUM(M55:M68)</f>
        <v>675.67</v>
      </c>
      <c r="N69" s="14"/>
      <c r="O69" s="14"/>
      <c r="P69" s="14">
        <f>SUM(P55:P68)</f>
        <v>41243</v>
      </c>
      <c r="Q69" s="14">
        <f>SUM(Q55:Q68)</f>
        <v>79932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461468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31890.443000000003</v>
      </c>
      <c r="J70" s="15"/>
      <c r="K70" s="14">
        <f>K69+K52</f>
        <v>31763.9</v>
      </c>
      <c r="L70" s="14">
        <f>L69+L52</f>
        <v>108</v>
      </c>
      <c r="M70" s="14">
        <f>M69+M52</f>
        <v>2036.0430000000001</v>
      </c>
      <c r="N70" s="14"/>
      <c r="O70" s="14"/>
      <c r="P70" s="14">
        <f>P69+P52</f>
        <v>189478</v>
      </c>
      <c r="Q70" s="14">
        <f>Q69+Q52</f>
        <v>181422</v>
      </c>
      <c r="R70" s="17"/>
    </row>
    <row r="71" spans="1:18" s="35" customFormat="1" ht="15" customHeight="1">
      <c r="A71" s="50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</row>
    <row r="72" spans="1:18" s="35" customFormat="1" ht="22.5" customHeight="1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</row>
    <row r="73" spans="1:18" s="35" customFormat="1" ht="15" hidden="1" customHeight="1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</row>
    <row r="74" spans="1:18" s="35" customFormat="1">
      <c r="D74" s="34"/>
      <c r="F74" s="22"/>
      <c r="H74" s="24"/>
      <c r="I74" s="25"/>
      <c r="J74" s="24"/>
      <c r="K74" s="25"/>
      <c r="L74" s="25"/>
      <c r="N74" s="22"/>
      <c r="O74" s="22"/>
    </row>
    <row r="75" spans="1:18" s="35" customFormat="1">
      <c r="B75" s="22"/>
      <c r="C75" s="22"/>
      <c r="D75" s="26"/>
      <c r="F75" s="22"/>
      <c r="G75" s="22"/>
      <c r="H75" s="24"/>
      <c r="I75" s="25"/>
      <c r="J75" s="24"/>
      <c r="K75" s="25"/>
      <c r="L75" s="25"/>
      <c r="N75" s="22"/>
      <c r="O75" s="22"/>
    </row>
    <row r="76" spans="1:18" s="35" customFormat="1">
      <c r="D76" s="34"/>
      <c r="F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>
      <c r="A1143" s="35"/>
      <c r="B1143" s="35"/>
      <c r="C1143" s="35"/>
      <c r="D1143" s="34"/>
      <c r="E1143" s="35"/>
      <c r="F1143" s="22"/>
      <c r="G1143" s="35"/>
      <c r="H1143" s="24"/>
      <c r="I1143" s="25"/>
      <c r="J1143" s="24"/>
      <c r="K1143" s="25"/>
      <c r="L1143" s="25"/>
      <c r="R1143" s="35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</sheetData>
  <mergeCells count="20"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  <mergeCell ref="A1:R2"/>
    <mergeCell ref="N3:N5"/>
    <mergeCell ref="C3:C5"/>
    <mergeCell ref="R3:R6"/>
    <mergeCell ref="F3:G4"/>
    <mergeCell ref="M3:M5"/>
    <mergeCell ref="H3:I4"/>
    <mergeCell ref="Q3:Q5"/>
    <mergeCell ref="P3:P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2017-03-14T05:18:24Z</cp:lastPrinted>
  <dcterms:created xsi:type="dcterms:W3CDTF">2000-07-15T07:26:51Z</dcterms:created>
  <dcterms:modified xsi:type="dcterms:W3CDTF">2017-03-14T05:24:22Z</dcterms:modified>
</cp:coreProperties>
</file>