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51" i="3"/>
  <c r="J9"/>
  <c r="J48"/>
  <c r="J37"/>
  <c r="J36"/>
  <c r="J38"/>
  <c r="J14"/>
  <c r="J15"/>
  <c r="V44" l="1"/>
  <c r="K47"/>
  <c r="J1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<sst xmlns="http://schemas.openxmlformats.org/spreadsheetml/2006/main" count="141" uniqueCount="83">
  <si>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</si>
  <si>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</si>
  <si>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</si>
  <si>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</si>
  <si>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</si>
  <si>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</si>
  <si>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</si>
  <si>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</si>
  <si>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</si>
  <si>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</si>
  <si>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</si>
  <si>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</si>
  <si>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</si>
  <si>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</si>
  <si>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</si>
  <si>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</si>
  <si>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</si>
  <si>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</si>
  <si>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</si>
  <si>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</si>
  <si>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</si>
  <si>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</si>
  <si>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</si>
  <si>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</si>
  <si>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</si>
  <si>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</si>
  <si>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</si>
  <si>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</si>
  <si>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</si>
  <si>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</si>
  <si>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</si>
  <si>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</si>
  <si>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</si>
  <si>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</si>
  <si>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</si>
  <si>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</si>
  <si>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</si>
  <si>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</si>
  <si>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</si>
  <si>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</si>
  <si>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</si>
  <si>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</si>
  <si>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</si>
  <si>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</si>
  <si>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</si>
  <si>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</si>
  <si>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</si>
  <si>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</si>
  <si>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</si>
  <si>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</si>
  <si>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</si>
  <si>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</si>
  <si>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</si>
  <si>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</si>
  <si>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</si>
  <si>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</si>
  <si>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</si>
  <si>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</si>
  <si>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</si>
  <si>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</si>
  <si>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</si>
  <si>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</si>
  <si>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</si>
  <si>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</si>
  <si>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</si>
  <si>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</si>
  <si>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</si>
  <si>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</si>
  <si>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</si>
  <si>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</si>
  <si>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</si>
  <si>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</si>
  <si>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</si>
  <si>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</si>
  <si>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</si>
  <si>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</si>
  <si>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</si>
  <si>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</si>
  <si>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</si>
  <si>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r>
      <t>Capacity (Mcft)</t>
    </r>
    <r>
      <rPr>
        <b/>
        <sz val="18"/>
        <rFont val="Arial"/>
        <family val="2"/>
      </rPr>
      <t xml:space="preserve">
</t>
    </r>
  </si>
  <si>
    <t xml:space="preserve"> Nil</t>
  </si>
  <si>
    <t>Water is not stored due to seepage problem</t>
  </si>
  <si>
    <t>WATER LEVELS KHARIFF 2014-15 as on Dt :30.09.2014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</si>
</sst>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8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0" fontId="14" fillId="0" borderId="2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8" fontId="10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N8" sqref="N8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3.85546875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52" t="s">
        <v>62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9" ht="36.75" customHeight="1">
      <c r="A2" s="60" t="s">
        <v>82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1:19" ht="9" customHeight="1">
      <c r="A3" s="53" t="s">
        <v>53</v>
      </c>
      <c r="B3" s="53" t="s">
        <v>0</v>
      </c>
      <c r="C3" s="53" t="s">
        <v>42</v>
      </c>
      <c r="D3" s="53"/>
      <c r="E3" s="53"/>
      <c r="F3" s="53" t="s">
        <v>29</v>
      </c>
      <c r="G3" s="53" t="s">
        <v>1</v>
      </c>
      <c r="H3" s="53"/>
      <c r="I3" s="57" t="s">
        <v>47</v>
      </c>
      <c r="J3" s="65" t="s">
        <v>30</v>
      </c>
      <c r="K3" s="66"/>
      <c r="L3" s="67"/>
      <c r="M3" s="57" t="s">
        <v>63</v>
      </c>
      <c r="N3" s="57" t="s">
        <v>77</v>
      </c>
      <c r="O3" s="57" t="s">
        <v>67</v>
      </c>
      <c r="P3" s="57" t="s">
        <v>52</v>
      </c>
    </row>
    <row r="4" spans="1:19" ht="25.5" customHeight="1">
      <c r="A4" s="53"/>
      <c r="B4" s="53"/>
      <c r="C4" s="53"/>
      <c r="D4" s="53"/>
      <c r="E4" s="53"/>
      <c r="F4" s="53"/>
      <c r="G4" s="53"/>
      <c r="H4" s="53"/>
      <c r="I4" s="58"/>
      <c r="J4" s="68"/>
      <c r="K4" s="69"/>
      <c r="L4" s="70"/>
      <c r="M4" s="58"/>
      <c r="N4" s="58"/>
      <c r="O4" s="58"/>
      <c r="P4" s="58"/>
    </row>
    <row r="5" spans="1:19" ht="66.75" customHeight="1">
      <c r="A5" s="53"/>
      <c r="B5" s="53"/>
      <c r="C5" s="54" t="s">
        <v>33</v>
      </c>
      <c r="D5" s="54" t="s">
        <v>32</v>
      </c>
      <c r="E5" s="54" t="s">
        <v>3</v>
      </c>
      <c r="F5" s="53"/>
      <c r="G5" s="44" t="s">
        <v>2</v>
      </c>
      <c r="H5" s="44" t="s">
        <v>28</v>
      </c>
      <c r="I5" s="59"/>
      <c r="J5" s="25" t="s">
        <v>2</v>
      </c>
      <c r="K5" s="26" t="s">
        <v>79</v>
      </c>
      <c r="L5" s="44" t="s">
        <v>64</v>
      </c>
      <c r="M5" s="59"/>
      <c r="N5" s="59"/>
      <c r="O5" s="59"/>
      <c r="P5" s="59"/>
    </row>
    <row r="6" spans="1:19" ht="23.25">
      <c r="A6" s="53"/>
      <c r="B6" s="53"/>
      <c r="C6" s="54"/>
      <c r="D6" s="54"/>
      <c r="E6" s="54"/>
      <c r="F6" s="53"/>
      <c r="G6" s="44" t="s">
        <v>5</v>
      </c>
      <c r="H6" s="44" t="s">
        <v>4</v>
      </c>
      <c r="I6" s="44"/>
      <c r="J6" s="25" t="s">
        <v>5</v>
      </c>
      <c r="K6" s="25" t="s">
        <v>73</v>
      </c>
      <c r="L6" s="27" t="s">
        <v>65</v>
      </c>
      <c r="M6" s="2" t="s">
        <v>65</v>
      </c>
      <c r="N6" s="44" t="s">
        <v>66</v>
      </c>
      <c r="O6" s="44" t="s">
        <v>68</v>
      </c>
      <c r="P6" s="44"/>
    </row>
    <row r="7" spans="1:19" ht="23.25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f>+G7+1</f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14</v>
      </c>
      <c r="P7" s="44">
        <v>15</v>
      </c>
      <c r="Q7" s="43">
        <v>16</v>
      </c>
      <c r="R7" s="43">
        <v>17</v>
      </c>
      <c r="S7" s="43">
        <v>18</v>
      </c>
    </row>
    <row r="8" spans="1:19" ht="38.1" customHeight="1">
      <c r="A8" s="44"/>
      <c r="B8" s="44" t="s">
        <v>6</v>
      </c>
      <c r="C8" s="42"/>
      <c r="D8" s="28"/>
      <c r="E8" s="29"/>
      <c r="F8" s="30"/>
      <c r="G8" s="31"/>
      <c r="H8" s="28"/>
      <c r="I8" s="28"/>
      <c r="J8" s="25"/>
      <c r="K8" s="42"/>
      <c r="L8" s="42"/>
      <c r="M8" s="42"/>
      <c r="N8" s="23"/>
      <c r="O8" s="42"/>
      <c r="P8" s="44"/>
      <c r="S8" s="1" t="e">
        <f>IF(#REF!="Full",1,0)</f>
        <v>#REF!</v>
      </c>
    </row>
    <row r="9" spans="1:19" ht="55.5" customHeight="1">
      <c r="A9" s="30">
        <v>1</v>
      </c>
      <c r="B9" s="30" t="s">
        <v>7</v>
      </c>
      <c r="C9" s="28"/>
      <c r="D9" s="28">
        <v>9200</v>
      </c>
      <c r="E9" s="29">
        <v>9200</v>
      </c>
      <c r="F9" s="30">
        <v>507.49</v>
      </c>
      <c r="G9" s="31">
        <v>514.80999999999995</v>
      </c>
      <c r="H9" s="28">
        <v>1572</v>
      </c>
      <c r="I9" s="28">
        <v>51169</v>
      </c>
      <c r="J9" s="25">
        <f>0.3048*1686.5</f>
        <v>514.04520000000002</v>
      </c>
      <c r="K9" s="25">
        <v>1275</v>
      </c>
      <c r="L9" s="42" t="s">
        <v>76</v>
      </c>
      <c r="M9" s="42" t="s">
        <v>76</v>
      </c>
      <c r="N9" s="22" t="s">
        <v>80</v>
      </c>
      <c r="O9" s="42" t="s">
        <v>76</v>
      </c>
      <c r="P9" s="25" t="s">
        <v>76</v>
      </c>
      <c r="S9" s="1" t="e">
        <f>IF(#REF!="Full",1,0)</f>
        <v>#REF!</v>
      </c>
    </row>
    <row r="10" spans="1:19" ht="39.950000000000003" customHeight="1">
      <c r="A10" s="30"/>
      <c r="B10" s="44" t="s">
        <v>36</v>
      </c>
      <c r="C10" s="28"/>
      <c r="D10" s="28"/>
      <c r="E10" s="29"/>
      <c r="F10" s="30"/>
      <c r="G10" s="31"/>
      <c r="H10" s="28"/>
      <c r="I10" s="28"/>
      <c r="J10" s="25"/>
      <c r="K10" s="42"/>
      <c r="L10" s="42"/>
      <c r="M10" s="42"/>
      <c r="N10" s="23"/>
      <c r="O10" s="42"/>
      <c r="P10" s="44"/>
      <c r="S10" s="1" t="e">
        <f>IF(#REF!="Full",1,0)</f>
        <v>#REF!</v>
      </c>
    </row>
    <row r="11" spans="1:19" ht="38.1" customHeight="1">
      <c r="A11" s="30">
        <v>2</v>
      </c>
      <c r="B11" s="30" t="s">
        <v>8</v>
      </c>
      <c r="C11" s="28">
        <v>6100</v>
      </c>
      <c r="D11" s="28"/>
      <c r="E11" s="29">
        <v>6100</v>
      </c>
      <c r="F11" s="30">
        <v>449.58</v>
      </c>
      <c r="G11" s="31">
        <f>1493*0.3048</f>
        <v>455.06640000000004</v>
      </c>
      <c r="H11" s="31">
        <v>746.13</v>
      </c>
      <c r="I11" s="28">
        <v>20000</v>
      </c>
      <c r="J11" s="25">
        <f>0.3048*1492.8</f>
        <v>455.00544000000002</v>
      </c>
      <c r="K11" s="32">
        <v>733.85</v>
      </c>
      <c r="L11" s="42">
        <v>0</v>
      </c>
      <c r="M11" s="42">
        <v>0</v>
      </c>
      <c r="N11" s="24" t="s">
        <v>78</v>
      </c>
      <c r="O11" s="42">
        <v>0</v>
      </c>
      <c r="P11" s="44"/>
      <c r="S11" s="1" t="e">
        <f>IF(#REF!="Full",1,0)</f>
        <v>#REF!</v>
      </c>
    </row>
    <row r="12" spans="1:19" ht="76.5" customHeight="1">
      <c r="A12" s="30">
        <v>3</v>
      </c>
      <c r="B12" s="30" t="s">
        <v>26</v>
      </c>
      <c r="C12" s="28">
        <v>21625</v>
      </c>
      <c r="D12" s="28" t="s">
        <v>74</v>
      </c>
      <c r="E12" s="29">
        <v>21625</v>
      </c>
      <c r="F12" s="30">
        <v>459.94</v>
      </c>
      <c r="G12" s="31">
        <v>462.78</v>
      </c>
      <c r="H12" s="28">
        <v>200</v>
      </c>
      <c r="I12" s="28">
        <v>407000</v>
      </c>
      <c r="J12" s="30">
        <v>462.68</v>
      </c>
      <c r="K12" s="42">
        <v>190</v>
      </c>
      <c r="L12" s="44">
        <v>0</v>
      </c>
      <c r="M12" s="44">
        <v>0</v>
      </c>
      <c r="N12" s="24">
        <v>11000</v>
      </c>
      <c r="O12" s="44">
        <v>0</v>
      </c>
      <c r="P12" s="44"/>
      <c r="S12" s="1" t="e">
        <f>IF(#REF!="Full",1,0)</f>
        <v>#REF!</v>
      </c>
    </row>
    <row r="13" spans="1:19" ht="38.1" customHeight="1">
      <c r="A13" s="30"/>
      <c r="B13" s="44" t="s">
        <v>37</v>
      </c>
      <c r="C13" s="28"/>
      <c r="D13" s="28"/>
      <c r="E13" s="29"/>
      <c r="F13" s="30"/>
      <c r="G13" s="31"/>
      <c r="H13" s="28"/>
      <c r="I13" s="28"/>
      <c r="J13" s="25"/>
      <c r="K13" s="42"/>
      <c r="L13" s="44"/>
      <c r="M13" s="44"/>
      <c r="N13" s="24"/>
      <c r="O13" s="44"/>
      <c r="P13" s="44"/>
      <c r="S13" s="1" t="e">
        <f>IF(#REF!="Full",1,0)</f>
        <v>#REF!</v>
      </c>
    </row>
    <row r="14" spans="1:19" ht="38.1" customHeight="1">
      <c r="A14" s="30">
        <v>4</v>
      </c>
      <c r="B14" s="30" t="s">
        <v>9</v>
      </c>
      <c r="C14" s="28">
        <f>E14</f>
        <v>6600</v>
      </c>
      <c r="D14" s="28"/>
      <c r="E14" s="29">
        <v>6600</v>
      </c>
      <c r="F14" s="30">
        <v>382.22</v>
      </c>
      <c r="G14" s="31">
        <v>388.16</v>
      </c>
      <c r="H14" s="28">
        <v>637</v>
      </c>
      <c r="I14" s="28">
        <v>43317</v>
      </c>
      <c r="J14" s="25">
        <f>0.3048*1264.75</f>
        <v>385.49580000000003</v>
      </c>
      <c r="K14" s="32">
        <v>266.97500000000002</v>
      </c>
      <c r="L14" s="42">
        <v>0</v>
      </c>
      <c r="M14" s="42">
        <v>125</v>
      </c>
      <c r="N14" s="24" t="s">
        <v>78</v>
      </c>
      <c r="O14" s="42">
        <v>0</v>
      </c>
      <c r="P14" s="44"/>
      <c r="S14" s="1" t="e">
        <f>IF(#REF!="Full",1,0)</f>
        <v>#REF!</v>
      </c>
    </row>
    <row r="15" spans="1:19" ht="38.1" customHeight="1">
      <c r="A15" s="30">
        <v>5</v>
      </c>
      <c r="B15" s="30" t="s">
        <v>10</v>
      </c>
      <c r="C15" s="28">
        <f>E15</f>
        <v>17240</v>
      </c>
      <c r="D15" s="28"/>
      <c r="E15" s="29">
        <v>17240</v>
      </c>
      <c r="F15" s="30">
        <v>439.98</v>
      </c>
      <c r="G15" s="31">
        <v>446.22</v>
      </c>
      <c r="H15" s="28">
        <v>2424</v>
      </c>
      <c r="I15" s="28">
        <v>70000</v>
      </c>
      <c r="J15" s="25">
        <f>1456*0.3048</f>
        <v>443.78880000000004</v>
      </c>
      <c r="K15" s="32">
        <v>729.01300000000003</v>
      </c>
      <c r="L15" s="42">
        <v>0</v>
      </c>
      <c r="M15" s="42">
        <v>0</v>
      </c>
      <c r="N15" s="24" t="s">
        <v>78</v>
      </c>
      <c r="O15" s="42">
        <v>0</v>
      </c>
      <c r="P15" s="44"/>
      <c r="S15" s="1" t="e">
        <f>IF(#REF!="Full",1,0)</f>
        <v>#REF!</v>
      </c>
    </row>
    <row r="16" spans="1:19" ht="44.25" customHeight="1">
      <c r="A16" s="30">
        <v>6</v>
      </c>
      <c r="B16" s="30" t="s">
        <v>55</v>
      </c>
      <c r="C16" s="28">
        <f>E16</f>
        <v>9000</v>
      </c>
      <c r="D16" s="28"/>
      <c r="E16" s="29">
        <v>9000</v>
      </c>
      <c r="F16" s="30">
        <v>452.15</v>
      </c>
      <c r="G16" s="31">
        <v>458</v>
      </c>
      <c r="H16" s="28">
        <v>1237</v>
      </c>
      <c r="I16" s="28">
        <v>66000</v>
      </c>
      <c r="J16" s="25">
        <v>456.15</v>
      </c>
      <c r="K16" s="34">
        <v>831</v>
      </c>
      <c r="L16" s="42">
        <v>0</v>
      </c>
      <c r="M16" s="44">
        <v>10</v>
      </c>
      <c r="N16" s="24" t="s">
        <v>78</v>
      </c>
      <c r="O16" s="44">
        <v>0</v>
      </c>
      <c r="P16" s="35" t="s">
        <v>71</v>
      </c>
      <c r="S16" s="1" t="e">
        <f>IF(#REF!="Full",1,0)</f>
        <v>#REF!</v>
      </c>
    </row>
    <row r="17" spans="1:25" ht="38.1" customHeight="1">
      <c r="A17" s="30"/>
      <c r="B17" s="44" t="s">
        <v>38</v>
      </c>
      <c r="C17" s="28"/>
      <c r="D17" s="28"/>
      <c r="E17" s="29"/>
      <c r="F17" s="30"/>
      <c r="G17" s="31"/>
      <c r="H17" s="28"/>
      <c r="I17" s="28"/>
      <c r="J17" s="25"/>
      <c r="K17" s="42"/>
      <c r="L17" s="42"/>
      <c r="M17" s="42"/>
      <c r="N17" s="23"/>
      <c r="O17" s="42"/>
      <c r="P17" s="44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30">
        <v>7</v>
      </c>
      <c r="B18" s="30" t="s">
        <v>11</v>
      </c>
      <c r="C18" s="29">
        <v>24000</v>
      </c>
      <c r="D18" s="28"/>
      <c r="E18" s="28">
        <v>24000</v>
      </c>
      <c r="F18" s="31">
        <v>279</v>
      </c>
      <c r="G18" s="31">
        <v>286.5</v>
      </c>
      <c r="H18" s="31">
        <v>1227.6500000000001</v>
      </c>
      <c r="I18" s="28">
        <v>45007</v>
      </c>
      <c r="J18" s="25">
        <v>286.2</v>
      </c>
      <c r="K18" s="32">
        <v>1158.8510000000001</v>
      </c>
      <c r="L18" s="32">
        <v>0</v>
      </c>
      <c r="M18" s="25">
        <v>120</v>
      </c>
      <c r="N18" s="23">
        <v>7200</v>
      </c>
      <c r="O18" s="42">
        <v>0</v>
      </c>
      <c r="P18" s="44"/>
      <c r="S18" s="1" t="e">
        <f>IF(#REF!="Full",1,0)</f>
        <v>#REF!</v>
      </c>
      <c r="V18" s="3"/>
      <c r="W18" s="4"/>
      <c r="X18" s="4"/>
      <c r="Y18" s="4"/>
    </row>
    <row r="19" spans="1:25" ht="51">
      <c r="A19" s="30">
        <f>+A18+1</f>
        <v>8</v>
      </c>
      <c r="B19" s="30" t="s">
        <v>12</v>
      </c>
      <c r="C19" s="28">
        <f>E19</f>
        <v>8945</v>
      </c>
      <c r="D19" s="28"/>
      <c r="E19" s="29">
        <v>8945</v>
      </c>
      <c r="F19" s="30">
        <v>347.47500000000002</v>
      </c>
      <c r="G19" s="31">
        <v>360.57</v>
      </c>
      <c r="H19" s="28">
        <v>1485</v>
      </c>
      <c r="I19" s="28">
        <v>79950</v>
      </c>
      <c r="J19" s="32">
        <v>359.11500000000001</v>
      </c>
      <c r="K19" s="25">
        <v>1011.05</v>
      </c>
      <c r="L19" s="42">
        <v>0</v>
      </c>
      <c r="M19" s="42">
        <v>40</v>
      </c>
      <c r="N19" s="22" t="s">
        <v>78</v>
      </c>
      <c r="O19" s="42">
        <v>0</v>
      </c>
      <c r="P19" s="25" t="s">
        <v>76</v>
      </c>
      <c r="Q19" s="1" t="s">
        <v>31</v>
      </c>
      <c r="S19" s="1" t="e">
        <f>IF(#REF!="Full",1,0)</f>
        <v>#REF!</v>
      </c>
      <c r="V19" s="3"/>
      <c r="W19" s="45"/>
      <c r="X19" s="4"/>
      <c r="Y19" s="5"/>
    </row>
    <row r="20" spans="1:25" ht="38.1" customHeight="1">
      <c r="A20" s="30">
        <f>+A19+1</f>
        <v>9</v>
      </c>
      <c r="B20" s="30" t="s">
        <v>75</v>
      </c>
      <c r="C20" s="28">
        <v>24500</v>
      </c>
      <c r="D20" s="28"/>
      <c r="E20" s="29">
        <v>24500</v>
      </c>
      <c r="F20" s="31">
        <v>226.3</v>
      </c>
      <c r="G20" s="31">
        <v>239.5</v>
      </c>
      <c r="H20" s="28">
        <v>2890</v>
      </c>
      <c r="I20" s="28">
        <v>64977</v>
      </c>
      <c r="J20" s="36">
        <v>238.65</v>
      </c>
      <c r="K20" s="46">
        <v>2539</v>
      </c>
      <c r="L20" s="42">
        <v>0</v>
      </c>
      <c r="M20" s="42">
        <v>0</v>
      </c>
      <c r="N20" s="23">
        <v>16000</v>
      </c>
      <c r="O20" s="42">
        <v>0</v>
      </c>
      <c r="P20" s="47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30">
        <f>+A20+1</f>
        <v>10</v>
      </c>
      <c r="B21" s="30" t="s">
        <v>34</v>
      </c>
      <c r="C21" s="28">
        <f>E21</f>
        <v>6060</v>
      </c>
      <c r="D21" s="28"/>
      <c r="E21" s="29">
        <v>6060</v>
      </c>
      <c r="F21" s="30">
        <v>317.25</v>
      </c>
      <c r="G21" s="31">
        <v>326.3</v>
      </c>
      <c r="H21" s="28">
        <v>371</v>
      </c>
      <c r="I21" s="28">
        <v>28004</v>
      </c>
      <c r="J21" s="46">
        <v>325.85000000000002</v>
      </c>
      <c r="K21" s="36">
        <v>344.642</v>
      </c>
      <c r="L21" s="42">
        <v>0</v>
      </c>
      <c r="M21" s="42">
        <v>0</v>
      </c>
      <c r="N21" s="23">
        <v>3000</v>
      </c>
      <c r="O21" s="42">
        <v>0</v>
      </c>
      <c r="P21" s="44"/>
      <c r="S21" s="1" t="e">
        <f>IF(#REF!="Full",1,0)</f>
        <v>#REF!</v>
      </c>
      <c r="V21" s="3"/>
      <c r="W21" s="45"/>
      <c r="X21" s="4"/>
      <c r="Y21" s="5"/>
    </row>
    <row r="22" spans="1:25" ht="38.1" customHeight="1">
      <c r="A22" s="30">
        <v>11</v>
      </c>
      <c r="B22" s="30" t="s">
        <v>35</v>
      </c>
      <c r="C22" s="28">
        <f>E22</f>
        <v>11000</v>
      </c>
      <c r="D22" s="28"/>
      <c r="E22" s="29">
        <v>11000</v>
      </c>
      <c r="F22" s="31">
        <v>142</v>
      </c>
      <c r="G22" s="31">
        <v>147.5</v>
      </c>
      <c r="H22" s="28">
        <v>850</v>
      </c>
      <c r="I22" s="28">
        <v>73273</v>
      </c>
      <c r="J22" s="48">
        <v>147.5</v>
      </c>
      <c r="K22" s="46">
        <v>838</v>
      </c>
      <c r="L22" s="42">
        <v>0</v>
      </c>
      <c r="M22" s="42">
        <v>0</v>
      </c>
      <c r="N22" s="23">
        <v>6000</v>
      </c>
      <c r="O22" s="42">
        <v>0</v>
      </c>
      <c r="P22" s="44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30">
        <v>12</v>
      </c>
      <c r="B23" s="30" t="s">
        <v>43</v>
      </c>
      <c r="C23" s="28">
        <v>14000</v>
      </c>
      <c r="D23" s="28"/>
      <c r="E23" s="29">
        <v>14000</v>
      </c>
      <c r="F23" s="31">
        <v>352.5</v>
      </c>
      <c r="G23" s="31">
        <v>358.7</v>
      </c>
      <c r="H23" s="31">
        <v>1852.7</v>
      </c>
      <c r="I23" s="28">
        <v>144999</v>
      </c>
      <c r="J23" s="25">
        <v>357</v>
      </c>
      <c r="K23" s="32">
        <v>1084.97</v>
      </c>
      <c r="L23" s="42">
        <v>0</v>
      </c>
      <c r="M23" s="42">
        <v>30</v>
      </c>
      <c r="N23" s="24">
        <v>2000</v>
      </c>
      <c r="O23" s="42">
        <v>0</v>
      </c>
      <c r="P23" s="37" t="s">
        <v>72</v>
      </c>
      <c r="V23" s="3"/>
      <c r="W23" s="4"/>
      <c r="X23" s="4"/>
      <c r="Y23" s="4"/>
    </row>
    <row r="24" spans="1:25" ht="61.5" customHeight="1">
      <c r="A24" s="30">
        <v>13</v>
      </c>
      <c r="B24" s="30" t="s">
        <v>48</v>
      </c>
      <c r="C24" s="28">
        <v>8500</v>
      </c>
      <c r="D24" s="28"/>
      <c r="E24" s="29">
        <v>8500</v>
      </c>
      <c r="F24" s="31">
        <v>270.5</v>
      </c>
      <c r="G24" s="31">
        <v>277.5</v>
      </c>
      <c r="H24" s="31">
        <v>571.22</v>
      </c>
      <c r="I24" s="28">
        <v>69500</v>
      </c>
      <c r="J24" s="25">
        <v>277.5</v>
      </c>
      <c r="K24" s="25">
        <v>571</v>
      </c>
      <c r="L24" s="42">
        <v>0</v>
      </c>
      <c r="M24" s="42">
        <v>0</v>
      </c>
      <c r="N24" s="23">
        <v>6900</v>
      </c>
      <c r="O24" s="42">
        <v>0</v>
      </c>
      <c r="P24" s="44"/>
      <c r="V24" s="3"/>
      <c r="W24" s="4"/>
      <c r="X24" s="4"/>
      <c r="Y24" s="4"/>
    </row>
    <row r="25" spans="1:25" ht="38.1" customHeight="1">
      <c r="A25" s="30">
        <v>14</v>
      </c>
      <c r="B25" s="30" t="s">
        <v>49</v>
      </c>
      <c r="C25" s="28">
        <v>9500</v>
      </c>
      <c r="D25" s="28"/>
      <c r="E25" s="29">
        <v>9500</v>
      </c>
      <c r="F25" s="31">
        <v>148</v>
      </c>
      <c r="G25" s="31">
        <v>155.5</v>
      </c>
      <c r="H25" s="31">
        <v>567</v>
      </c>
      <c r="I25" s="28"/>
      <c r="J25" s="48">
        <v>155.5</v>
      </c>
      <c r="K25" s="36">
        <v>567.5</v>
      </c>
      <c r="L25" s="42">
        <v>0</v>
      </c>
      <c r="M25" s="42">
        <v>0</v>
      </c>
      <c r="N25" s="23">
        <v>2500</v>
      </c>
      <c r="O25" s="42">
        <v>0</v>
      </c>
      <c r="P25" s="44"/>
    </row>
    <row r="26" spans="1:25" ht="52.5" customHeight="1">
      <c r="A26" s="30">
        <v>15</v>
      </c>
      <c r="B26" s="30" t="s">
        <v>56</v>
      </c>
      <c r="C26" s="28">
        <v>24500</v>
      </c>
      <c r="D26" s="28"/>
      <c r="E26" s="29">
        <v>24500</v>
      </c>
      <c r="F26" s="31"/>
      <c r="G26" s="31">
        <v>243</v>
      </c>
      <c r="H26" s="31">
        <v>10393</v>
      </c>
      <c r="I26" s="28"/>
      <c r="J26" s="49">
        <v>239.4</v>
      </c>
      <c r="K26" s="50">
        <v>7079</v>
      </c>
      <c r="L26" s="51">
        <v>498</v>
      </c>
      <c r="M26" s="42">
        <v>150</v>
      </c>
      <c r="N26" s="23">
        <v>8500</v>
      </c>
      <c r="O26" s="42">
        <v>0</v>
      </c>
      <c r="P26" s="44" t="s">
        <v>70</v>
      </c>
    </row>
    <row r="27" spans="1:25" ht="48" customHeight="1">
      <c r="A27" s="30">
        <v>16</v>
      </c>
      <c r="B27" s="30" t="s">
        <v>58</v>
      </c>
      <c r="C27" s="28">
        <v>15000</v>
      </c>
      <c r="D27" s="28"/>
      <c r="E27" s="29">
        <v>15000</v>
      </c>
      <c r="F27" s="31"/>
      <c r="G27" s="31">
        <v>165</v>
      </c>
      <c r="H27" s="31">
        <v>134</v>
      </c>
      <c r="I27" s="28"/>
      <c r="J27" s="36" t="s">
        <v>61</v>
      </c>
      <c r="K27" s="36" t="s">
        <v>61</v>
      </c>
      <c r="L27" s="42"/>
      <c r="M27" s="42"/>
      <c r="N27" s="23" t="s">
        <v>76</v>
      </c>
      <c r="O27" s="42"/>
      <c r="P27" s="44" t="s">
        <v>70</v>
      </c>
    </row>
    <row r="28" spans="1:25" ht="60" customHeight="1">
      <c r="A28" s="30">
        <v>17</v>
      </c>
      <c r="B28" s="30" t="s">
        <v>57</v>
      </c>
      <c r="C28" s="28">
        <v>13000</v>
      </c>
      <c r="D28" s="28"/>
      <c r="E28" s="29">
        <v>13000</v>
      </c>
      <c r="F28" s="31">
        <v>119.5</v>
      </c>
      <c r="G28" s="31">
        <v>124</v>
      </c>
      <c r="H28" s="31">
        <v>845</v>
      </c>
      <c r="I28" s="28">
        <v>52000</v>
      </c>
      <c r="J28" s="36" t="s">
        <v>61</v>
      </c>
      <c r="K28" s="36" t="s">
        <v>61</v>
      </c>
      <c r="L28" s="42"/>
      <c r="M28" s="42"/>
      <c r="N28" s="23" t="s">
        <v>76</v>
      </c>
      <c r="O28" s="42"/>
      <c r="P28" s="44" t="s">
        <v>70</v>
      </c>
    </row>
    <row r="29" spans="1:25" ht="38.1" customHeight="1">
      <c r="A29" s="30">
        <v>18</v>
      </c>
      <c r="B29" s="30" t="s">
        <v>50</v>
      </c>
      <c r="C29" s="28">
        <v>6000</v>
      </c>
      <c r="D29" s="28"/>
      <c r="E29" s="29">
        <v>6000</v>
      </c>
      <c r="F29" s="31">
        <v>144</v>
      </c>
      <c r="G29" s="31">
        <v>151.5</v>
      </c>
      <c r="H29" s="31">
        <v>408</v>
      </c>
      <c r="I29" s="28"/>
      <c r="J29" s="49">
        <v>151.5</v>
      </c>
      <c r="K29" s="49">
        <v>408.59300000000002</v>
      </c>
      <c r="L29" s="42">
        <v>0</v>
      </c>
      <c r="M29" s="42">
        <v>0</v>
      </c>
      <c r="N29" s="23">
        <v>1800</v>
      </c>
      <c r="O29" s="42">
        <v>0</v>
      </c>
      <c r="P29" s="44"/>
    </row>
    <row r="30" spans="1:25" ht="38.1" customHeight="1">
      <c r="A30" s="30"/>
      <c r="B30" s="44" t="s">
        <v>39</v>
      </c>
      <c r="C30" s="28"/>
      <c r="D30" s="28"/>
      <c r="E30" s="29"/>
      <c r="F30" s="30"/>
      <c r="G30" s="31"/>
      <c r="H30" s="28"/>
      <c r="I30" s="28"/>
      <c r="J30" s="25"/>
      <c r="K30" s="42"/>
      <c r="L30" s="42"/>
      <c r="M30" s="42"/>
      <c r="N30" s="23"/>
      <c r="O30" s="42"/>
      <c r="P30" s="44"/>
      <c r="S30" s="1" t="e">
        <f>IF(#REF!="Full",1,0)</f>
        <v>#REF!</v>
      </c>
    </row>
    <row r="31" spans="1:25" ht="38.1" customHeight="1">
      <c r="A31" s="30">
        <v>19</v>
      </c>
      <c r="B31" s="30" t="s">
        <v>13</v>
      </c>
      <c r="C31" s="28">
        <f>E31</f>
        <v>7571</v>
      </c>
      <c r="D31" s="28"/>
      <c r="E31" s="29">
        <v>7571</v>
      </c>
      <c r="F31" s="31">
        <v>349</v>
      </c>
      <c r="G31" s="31">
        <v>357.46</v>
      </c>
      <c r="H31" s="28">
        <v>944</v>
      </c>
      <c r="I31" s="28">
        <v>14160</v>
      </c>
      <c r="J31" s="32">
        <v>351.87299999999999</v>
      </c>
      <c r="K31" s="32">
        <v>170.642</v>
      </c>
      <c r="L31" s="42">
        <v>0</v>
      </c>
      <c r="M31" s="25">
        <v>22.44</v>
      </c>
      <c r="N31" s="23">
        <v>2000</v>
      </c>
      <c r="O31" s="42">
        <v>0</v>
      </c>
      <c r="P31" s="44"/>
      <c r="S31" s="1" t="e">
        <f>IF(#REF!="Full",1,0)</f>
        <v>#REF!</v>
      </c>
    </row>
    <row r="32" spans="1:25" ht="58.5" customHeight="1">
      <c r="A32" s="30">
        <v>20</v>
      </c>
      <c r="B32" s="30" t="s">
        <v>14</v>
      </c>
      <c r="C32" s="28">
        <f t="shared" ref="C32:C51" si="0">E32</f>
        <v>5150</v>
      </c>
      <c r="D32" s="28"/>
      <c r="E32" s="29">
        <v>5150</v>
      </c>
      <c r="F32" s="30">
        <v>151.18</v>
      </c>
      <c r="G32" s="31">
        <v>159.41</v>
      </c>
      <c r="H32" s="28">
        <v>406.62</v>
      </c>
      <c r="I32" s="28">
        <v>19000</v>
      </c>
      <c r="J32" s="25">
        <v>158.44999999999999</v>
      </c>
      <c r="K32" s="32">
        <v>318.02100000000002</v>
      </c>
      <c r="L32" s="42" t="s">
        <v>69</v>
      </c>
      <c r="M32" s="42">
        <v>50</v>
      </c>
      <c r="N32" s="24">
        <v>4200</v>
      </c>
      <c r="O32" s="42">
        <v>0</v>
      </c>
      <c r="P32" s="33"/>
      <c r="S32" s="1" t="e">
        <f>IF(#REF!="Full",1,0)</f>
        <v>#REF!</v>
      </c>
    </row>
    <row r="33" spans="1:22" ht="45.75" customHeight="1">
      <c r="A33" s="30">
        <v>21</v>
      </c>
      <c r="B33" s="30" t="s">
        <v>15</v>
      </c>
      <c r="C33" s="28">
        <f t="shared" si="0"/>
        <v>13086</v>
      </c>
      <c r="D33" s="28"/>
      <c r="E33" s="29">
        <v>13086</v>
      </c>
      <c r="F33" s="31">
        <v>445.7</v>
      </c>
      <c r="G33" s="31">
        <v>451.85</v>
      </c>
      <c r="H33" s="28">
        <v>2200</v>
      </c>
      <c r="I33" s="28">
        <v>200000</v>
      </c>
      <c r="J33" s="25">
        <v>445.77</v>
      </c>
      <c r="K33" s="25">
        <v>289.17</v>
      </c>
      <c r="L33" s="42">
        <v>0</v>
      </c>
      <c r="M33" s="42">
        <v>0</v>
      </c>
      <c r="N33" s="23" t="s">
        <v>78</v>
      </c>
      <c r="O33" s="42">
        <v>0</v>
      </c>
      <c r="P33" s="44"/>
      <c r="S33" s="1" t="e">
        <f>IF(#REF!="Full",1,0)</f>
        <v>#REF!</v>
      </c>
    </row>
    <row r="34" spans="1:22" ht="60" customHeight="1">
      <c r="A34" s="30"/>
      <c r="B34" s="44" t="s">
        <v>44</v>
      </c>
      <c r="C34" s="28"/>
      <c r="D34" s="28"/>
      <c r="E34" s="29"/>
      <c r="F34" s="30"/>
      <c r="G34" s="31"/>
      <c r="H34" s="28"/>
      <c r="I34" s="28"/>
      <c r="J34" s="25"/>
      <c r="K34" s="25"/>
      <c r="L34" s="42"/>
      <c r="M34" s="42"/>
      <c r="N34" s="23"/>
      <c r="O34" s="42"/>
      <c r="P34" s="44"/>
      <c r="S34" s="1" t="e">
        <f>IF(#REF!="Full",1,0)</f>
        <v>#REF!</v>
      </c>
    </row>
    <row r="35" spans="1:22" ht="38.1" customHeight="1">
      <c r="A35" s="30">
        <v>22</v>
      </c>
      <c r="B35" s="30" t="s">
        <v>16</v>
      </c>
      <c r="C35" s="28">
        <f t="shared" si="0"/>
        <v>7487</v>
      </c>
      <c r="D35" s="28"/>
      <c r="E35" s="29">
        <v>7487</v>
      </c>
      <c r="F35" s="30">
        <v>107</v>
      </c>
      <c r="G35" s="31">
        <v>115.25</v>
      </c>
      <c r="H35" s="28">
        <v>367</v>
      </c>
      <c r="I35" s="28">
        <v>20456</v>
      </c>
      <c r="J35" s="25">
        <v>115.25</v>
      </c>
      <c r="K35" s="32">
        <v>367</v>
      </c>
      <c r="L35" s="42">
        <v>0</v>
      </c>
      <c r="M35" s="42">
        <v>0</v>
      </c>
      <c r="N35" s="23">
        <v>6000</v>
      </c>
      <c r="O35" s="42">
        <v>0</v>
      </c>
      <c r="P35" s="44"/>
      <c r="S35" s="1" t="e">
        <f>IF(#REF!="Full",1,0)</f>
        <v>#REF!</v>
      </c>
    </row>
    <row r="36" spans="1:22" ht="56.25" customHeight="1">
      <c r="A36" s="30">
        <v>23</v>
      </c>
      <c r="B36" s="30" t="s">
        <v>17</v>
      </c>
      <c r="C36" s="28">
        <f t="shared" si="0"/>
        <v>8700</v>
      </c>
      <c r="D36" s="28"/>
      <c r="E36" s="29">
        <v>8700</v>
      </c>
      <c r="F36" s="30">
        <v>86.77</v>
      </c>
      <c r="G36" s="31">
        <v>97.23</v>
      </c>
      <c r="H36" s="28">
        <v>2135</v>
      </c>
      <c r="I36" s="28">
        <v>71650</v>
      </c>
      <c r="J36" s="25">
        <f>26.8*0.3048+F36</f>
        <v>94.938639999999992</v>
      </c>
      <c r="K36" s="25">
        <v>800</v>
      </c>
      <c r="L36" s="42">
        <v>0</v>
      </c>
      <c r="M36" s="42">
        <v>0</v>
      </c>
      <c r="N36" s="23">
        <v>6000</v>
      </c>
      <c r="O36" s="42">
        <v>0</v>
      </c>
      <c r="P36" s="44"/>
      <c r="S36" s="1" t="e">
        <f>IF(#REF!="Full",1,0)</f>
        <v>#REF!</v>
      </c>
    </row>
    <row r="37" spans="1:22" ht="38.1" customHeight="1">
      <c r="A37" s="30">
        <v>24</v>
      </c>
      <c r="B37" s="30" t="s">
        <v>18</v>
      </c>
      <c r="C37" s="28">
        <f t="shared" si="0"/>
        <v>5000</v>
      </c>
      <c r="D37" s="28"/>
      <c r="E37" s="29">
        <v>5000</v>
      </c>
      <c r="F37" s="30">
        <v>192.33</v>
      </c>
      <c r="G37" s="31">
        <v>203</v>
      </c>
      <c r="H37" s="28">
        <v>2912</v>
      </c>
      <c r="I37" s="28">
        <v>12888</v>
      </c>
      <c r="J37" s="25">
        <f>26.6*0.3048+F37</f>
        <v>200.43768</v>
      </c>
      <c r="K37" s="34">
        <v>1200</v>
      </c>
      <c r="L37" s="42">
        <v>0</v>
      </c>
      <c r="M37" s="42">
        <v>0</v>
      </c>
      <c r="N37" s="23">
        <v>5000</v>
      </c>
      <c r="O37" s="42">
        <v>0</v>
      </c>
      <c r="P37" s="44"/>
      <c r="S37" s="1" t="e">
        <f>IF(#REF!="Full",1,0)</f>
        <v>#REF!</v>
      </c>
    </row>
    <row r="38" spans="1:22" ht="38.1" customHeight="1">
      <c r="A38" s="30">
        <v>25</v>
      </c>
      <c r="B38" s="30" t="s">
        <v>19</v>
      </c>
      <c r="C38" s="28">
        <f t="shared" si="0"/>
        <v>18193</v>
      </c>
      <c r="D38" s="28"/>
      <c r="E38" s="29">
        <v>18193</v>
      </c>
      <c r="F38" s="30">
        <v>243.8</v>
      </c>
      <c r="G38" s="31">
        <v>253</v>
      </c>
      <c r="H38" s="28">
        <v>3139</v>
      </c>
      <c r="I38" s="28">
        <v>20800</v>
      </c>
      <c r="J38" s="25">
        <f>20.2*0.3048+F38</f>
        <v>249.95696000000001</v>
      </c>
      <c r="K38" s="34">
        <v>1471.69</v>
      </c>
      <c r="L38" s="42">
        <v>0</v>
      </c>
      <c r="M38" s="42">
        <v>0</v>
      </c>
      <c r="N38" s="23">
        <v>4000</v>
      </c>
      <c r="O38" s="42">
        <v>0</v>
      </c>
      <c r="P38" s="44"/>
      <c r="S38" s="1" t="e">
        <f>IF(#REF!="Full",1,0)</f>
        <v>#REF!</v>
      </c>
    </row>
    <row r="39" spans="1:22" ht="38.1" customHeight="1">
      <c r="A39" s="30"/>
      <c r="B39" s="44" t="s">
        <v>40</v>
      </c>
      <c r="C39" s="28"/>
      <c r="D39" s="28"/>
      <c r="E39" s="29"/>
      <c r="F39" s="30"/>
      <c r="G39" s="31"/>
      <c r="H39" s="28"/>
      <c r="I39" s="28"/>
      <c r="J39" s="25"/>
      <c r="K39" s="42"/>
      <c r="L39" s="42"/>
      <c r="M39" s="42"/>
      <c r="N39" s="23"/>
      <c r="O39" s="42"/>
      <c r="P39" s="44"/>
      <c r="S39" s="1" t="e">
        <f>IF(#REF!="Full",1,0)</f>
        <v>#REF!</v>
      </c>
    </row>
    <row r="40" spans="1:22" ht="60.75" customHeight="1">
      <c r="A40" s="30">
        <v>26</v>
      </c>
      <c r="B40" s="30" t="s">
        <v>20</v>
      </c>
      <c r="C40" s="28">
        <f t="shared" si="0"/>
        <v>16005</v>
      </c>
      <c r="D40" s="28"/>
      <c r="E40" s="29">
        <v>16005</v>
      </c>
      <c r="F40" s="30">
        <v>74.42</v>
      </c>
      <c r="G40" s="31">
        <v>81.239999999999995</v>
      </c>
      <c r="H40" s="28">
        <v>558</v>
      </c>
      <c r="I40" s="28">
        <v>40000</v>
      </c>
      <c r="J40" s="25" t="s">
        <v>69</v>
      </c>
      <c r="K40" s="25" t="s">
        <v>69</v>
      </c>
      <c r="L40" s="25" t="s">
        <v>76</v>
      </c>
      <c r="M40" s="25" t="s">
        <v>76</v>
      </c>
      <c r="N40" s="23">
        <v>4500</v>
      </c>
      <c r="O40" s="42">
        <v>0</v>
      </c>
      <c r="P40" s="38"/>
      <c r="S40" s="1" t="e">
        <f>IF(#REF!="Full",1,0)</f>
        <v>#REF!</v>
      </c>
    </row>
    <row r="41" spans="1:22" s="6" customFormat="1" ht="55.5" customHeight="1">
      <c r="A41" s="30">
        <v>27</v>
      </c>
      <c r="B41" s="30" t="s">
        <v>21</v>
      </c>
      <c r="C41" s="28">
        <f t="shared" si="0"/>
        <v>17391</v>
      </c>
      <c r="D41" s="28"/>
      <c r="E41" s="29">
        <v>17391</v>
      </c>
      <c r="F41" s="30">
        <v>90.28</v>
      </c>
      <c r="G41" s="31">
        <v>95.86</v>
      </c>
      <c r="H41" s="28">
        <v>2537</v>
      </c>
      <c r="I41" s="28">
        <v>60000</v>
      </c>
      <c r="J41" s="25" t="s">
        <v>69</v>
      </c>
      <c r="K41" s="25" t="s">
        <v>69</v>
      </c>
      <c r="L41" s="25" t="s">
        <v>76</v>
      </c>
      <c r="M41" s="25" t="s">
        <v>76</v>
      </c>
      <c r="N41" s="23">
        <v>7000</v>
      </c>
      <c r="O41" s="42">
        <v>0</v>
      </c>
      <c r="P41" s="38"/>
      <c r="S41" s="1" t="e">
        <f>IF(#REF!="Full",1,0)</f>
        <v>#REF!</v>
      </c>
    </row>
    <row r="42" spans="1:22" ht="49.5" customHeight="1">
      <c r="A42" s="30">
        <v>28</v>
      </c>
      <c r="B42" s="30" t="s">
        <v>22</v>
      </c>
      <c r="C42" s="28">
        <f t="shared" si="0"/>
        <v>7354</v>
      </c>
      <c r="D42" s="28"/>
      <c r="E42" s="29">
        <v>7354</v>
      </c>
      <c r="F42" s="30">
        <v>113.39</v>
      </c>
      <c r="G42" s="31">
        <v>118.26</v>
      </c>
      <c r="H42" s="28">
        <v>665</v>
      </c>
      <c r="I42" s="28">
        <v>30000</v>
      </c>
      <c r="J42" s="25" t="s">
        <v>69</v>
      </c>
      <c r="K42" s="25" t="s">
        <v>69</v>
      </c>
      <c r="L42" s="25" t="s">
        <v>76</v>
      </c>
      <c r="M42" s="25" t="s">
        <v>76</v>
      </c>
      <c r="N42" s="23">
        <v>6000</v>
      </c>
      <c r="O42" s="42">
        <v>0</v>
      </c>
      <c r="P42" s="38"/>
      <c r="S42" s="1" t="e">
        <f>IF(#REF!="Full",1,0)</f>
        <v>#REF!</v>
      </c>
    </row>
    <row r="43" spans="1:22" s="7" customFormat="1" ht="79.5" customHeight="1">
      <c r="A43" s="30">
        <v>29</v>
      </c>
      <c r="B43" s="30" t="s">
        <v>23</v>
      </c>
      <c r="C43" s="28">
        <f t="shared" si="0"/>
        <v>24710</v>
      </c>
      <c r="D43" s="28"/>
      <c r="E43" s="29">
        <v>24710</v>
      </c>
      <c r="F43" s="39">
        <v>70</v>
      </c>
      <c r="G43" s="31">
        <v>74</v>
      </c>
      <c r="H43" s="28">
        <v>730</v>
      </c>
      <c r="I43" s="28">
        <v>240000</v>
      </c>
      <c r="J43" s="25">
        <v>73.099999999999994</v>
      </c>
      <c r="K43" s="42">
        <v>564</v>
      </c>
      <c r="L43" s="42">
        <v>0</v>
      </c>
      <c r="M43" s="42">
        <v>0</v>
      </c>
      <c r="N43" s="23">
        <v>24700</v>
      </c>
      <c r="O43" s="42">
        <v>0</v>
      </c>
      <c r="P43" s="44"/>
      <c r="S43" s="1" t="e">
        <f>IF(#REF!="Full",1,0)</f>
        <v>#REF!</v>
      </c>
    </row>
    <row r="44" spans="1:22" s="7" customFormat="1" ht="57" customHeight="1">
      <c r="A44" s="30">
        <v>30</v>
      </c>
      <c r="B44" s="30" t="s">
        <v>24</v>
      </c>
      <c r="C44" s="28">
        <f t="shared" si="0"/>
        <v>7200</v>
      </c>
      <c r="D44" s="28"/>
      <c r="E44" s="29">
        <v>7200</v>
      </c>
      <c r="F44" s="30">
        <v>190.62</v>
      </c>
      <c r="G44" s="40">
        <v>195.49700000000001</v>
      </c>
      <c r="H44" s="28">
        <v>397</v>
      </c>
      <c r="I44" s="28">
        <v>56000</v>
      </c>
      <c r="J44" s="25">
        <v>195.43600000000001</v>
      </c>
      <c r="K44" s="32">
        <v>382.82600000000002</v>
      </c>
      <c r="L44" s="25">
        <v>0</v>
      </c>
      <c r="M44" s="25">
        <v>30</v>
      </c>
      <c r="N44" s="25" t="s">
        <v>76</v>
      </c>
      <c r="O44" s="25" t="s">
        <v>76</v>
      </c>
      <c r="P44" s="44"/>
      <c r="S44" s="1" t="e">
        <f>IF(#REF!="Full",1,0)</f>
        <v>#REF!</v>
      </c>
      <c r="V44" s="41">
        <f>16*0.3048+F44</f>
        <v>195.49680000000001</v>
      </c>
    </row>
    <row r="45" spans="1:22" s="7" customFormat="1" ht="100.5" customHeight="1">
      <c r="A45" s="30">
        <v>31</v>
      </c>
      <c r="B45" s="30" t="s">
        <v>51</v>
      </c>
      <c r="C45" s="28">
        <v>2580</v>
      </c>
      <c r="D45" s="28"/>
      <c r="E45" s="29">
        <v>2580</v>
      </c>
      <c r="F45" s="30">
        <v>105.45</v>
      </c>
      <c r="G45" s="31">
        <v>116.7</v>
      </c>
      <c r="H45" s="28">
        <v>87.96</v>
      </c>
      <c r="I45" s="28">
        <v>16000</v>
      </c>
      <c r="J45" s="25" t="s">
        <v>69</v>
      </c>
      <c r="K45" s="42" t="s">
        <v>69</v>
      </c>
      <c r="L45" s="42" t="s">
        <v>69</v>
      </c>
      <c r="M45" s="42" t="s">
        <v>69</v>
      </c>
      <c r="N45" s="23" t="s">
        <v>69</v>
      </c>
      <c r="O45" s="42" t="s">
        <v>69</v>
      </c>
      <c r="P45" s="2" t="s">
        <v>81</v>
      </c>
      <c r="S45" s="1"/>
    </row>
    <row r="46" spans="1:22" s="7" customFormat="1" ht="48.75" customHeight="1">
      <c r="A46" s="30">
        <v>32</v>
      </c>
      <c r="B46" s="30" t="s">
        <v>60</v>
      </c>
      <c r="C46" s="28">
        <v>13591</v>
      </c>
      <c r="D46" s="28"/>
      <c r="E46" s="29">
        <v>13591</v>
      </c>
      <c r="F46" s="30" t="s">
        <v>69</v>
      </c>
      <c r="G46" s="31" t="s">
        <v>69</v>
      </c>
      <c r="H46" s="28" t="s">
        <v>69</v>
      </c>
      <c r="I46" s="28" t="s">
        <v>69</v>
      </c>
      <c r="J46" s="25" t="s">
        <v>69</v>
      </c>
      <c r="K46" s="42" t="s">
        <v>69</v>
      </c>
      <c r="L46" s="42" t="s">
        <v>69</v>
      </c>
      <c r="M46" s="42" t="s">
        <v>69</v>
      </c>
      <c r="N46" s="23" t="s">
        <v>76</v>
      </c>
      <c r="O46" s="42" t="s">
        <v>69</v>
      </c>
      <c r="P46" s="44" t="s">
        <v>70</v>
      </c>
      <c r="S46" s="1"/>
    </row>
    <row r="47" spans="1:22" s="7" customFormat="1" ht="38.1" customHeight="1">
      <c r="A47" s="30">
        <v>33</v>
      </c>
      <c r="B47" s="30" t="s">
        <v>59</v>
      </c>
      <c r="C47" s="28">
        <v>10132</v>
      </c>
      <c r="D47" s="28"/>
      <c r="E47" s="29">
        <v>10132</v>
      </c>
      <c r="F47" s="30"/>
      <c r="G47" s="31">
        <v>132.5</v>
      </c>
      <c r="H47" s="28">
        <v>1260</v>
      </c>
      <c r="I47" s="28"/>
      <c r="J47" s="25">
        <v>124.6</v>
      </c>
      <c r="K47" s="25">
        <f>19.494*35.315</f>
        <v>688.43061</v>
      </c>
      <c r="L47" s="42">
        <v>200</v>
      </c>
      <c r="M47" s="42">
        <v>200</v>
      </c>
      <c r="N47" s="23">
        <v>5000</v>
      </c>
      <c r="O47" s="42">
        <v>0</v>
      </c>
      <c r="P47" s="44"/>
      <c r="S47" s="1"/>
    </row>
    <row r="48" spans="1:22" s="7" customFormat="1" ht="46.5" customHeight="1">
      <c r="A48" s="30">
        <v>34</v>
      </c>
      <c r="B48" s="30" t="s">
        <v>54</v>
      </c>
      <c r="C48" s="30">
        <v>10000</v>
      </c>
      <c r="D48" s="28"/>
      <c r="E48" s="28">
        <v>10000</v>
      </c>
      <c r="F48" s="30">
        <v>121.61</v>
      </c>
      <c r="G48" s="30">
        <v>124.05</v>
      </c>
      <c r="H48" s="31">
        <v>8400</v>
      </c>
      <c r="I48" s="28">
        <v>200000</v>
      </c>
      <c r="J48" s="25">
        <f>396.11*0.3048</f>
        <v>120.734328</v>
      </c>
      <c r="K48" s="25">
        <v>5712</v>
      </c>
      <c r="L48" s="25" t="s">
        <v>76</v>
      </c>
      <c r="M48" s="25" t="s">
        <v>76</v>
      </c>
      <c r="N48" s="25" t="s">
        <v>76</v>
      </c>
      <c r="O48" s="25" t="s">
        <v>76</v>
      </c>
      <c r="P48" s="44"/>
      <c r="S48" s="1"/>
    </row>
    <row r="49" spans="1:19" s="7" customFormat="1" ht="38.1" customHeight="1">
      <c r="A49" s="30"/>
      <c r="B49" s="44" t="s">
        <v>41</v>
      </c>
      <c r="C49" s="28"/>
      <c r="D49" s="28"/>
      <c r="E49" s="29"/>
      <c r="F49" s="30"/>
      <c r="G49" s="31"/>
      <c r="H49" s="28"/>
      <c r="I49" s="28"/>
      <c r="J49" s="25"/>
      <c r="K49" s="25"/>
      <c r="L49" s="42"/>
      <c r="M49" s="42"/>
      <c r="N49" s="23"/>
      <c r="O49" s="42"/>
      <c r="P49" s="44"/>
      <c r="S49" s="1" t="e">
        <f>IF(#REF!="Full",1,0)</f>
        <v>#REF!</v>
      </c>
    </row>
    <row r="50" spans="1:19" s="7" customFormat="1" ht="68.25" customHeight="1">
      <c r="A50" s="30">
        <v>35</v>
      </c>
      <c r="B50" s="30" t="s">
        <v>27</v>
      </c>
      <c r="C50" s="28">
        <f t="shared" si="0"/>
        <v>15246</v>
      </c>
      <c r="D50" s="28"/>
      <c r="E50" s="29">
        <v>15246</v>
      </c>
      <c r="F50" s="30">
        <v>307.54000000000002</v>
      </c>
      <c r="G50" s="31">
        <v>309</v>
      </c>
      <c r="H50" s="28"/>
      <c r="I50" s="28">
        <v>81222</v>
      </c>
      <c r="J50" s="32">
        <v>308.60700000000003</v>
      </c>
      <c r="K50" s="42" t="s">
        <v>46</v>
      </c>
      <c r="L50" s="42" t="s">
        <v>69</v>
      </c>
      <c r="M50" s="42" t="s">
        <v>69</v>
      </c>
      <c r="N50" s="23" t="s">
        <v>78</v>
      </c>
      <c r="O50" s="42"/>
      <c r="P50" s="44"/>
      <c r="S50" s="1" t="e">
        <f>IF(#REF!="Full",1,0)</f>
        <v>#REF!</v>
      </c>
    </row>
    <row r="51" spans="1:19" s="7" customFormat="1" ht="51" customHeight="1">
      <c r="A51" s="30">
        <v>36</v>
      </c>
      <c r="B51" s="30" t="s">
        <v>25</v>
      </c>
      <c r="C51" s="28">
        <f t="shared" si="0"/>
        <v>12835</v>
      </c>
      <c r="D51" s="28"/>
      <c r="E51" s="29">
        <v>12835</v>
      </c>
      <c r="F51" s="30">
        <v>385.64800000000002</v>
      </c>
      <c r="G51" s="31">
        <v>395.63</v>
      </c>
      <c r="H51" s="28">
        <v>2085</v>
      </c>
      <c r="I51" s="28">
        <v>31800</v>
      </c>
      <c r="J51" s="25">
        <f>1285.25*0.3048</f>
        <v>391.74420000000003</v>
      </c>
      <c r="K51" s="32">
        <v>734.80240000000003</v>
      </c>
      <c r="L51" s="71">
        <v>0</v>
      </c>
      <c r="M51" s="25">
        <v>140</v>
      </c>
      <c r="N51" s="23">
        <v>9000</v>
      </c>
      <c r="O51" s="42">
        <v>0</v>
      </c>
      <c r="P51" s="44"/>
      <c r="S51" s="1" t="e">
        <f>IF(#REF!="Full",1,0)</f>
        <v>#REF!</v>
      </c>
    </row>
    <row r="52" spans="1:19" s="7" customFormat="1" ht="38.1" customHeight="1">
      <c r="A52" s="44"/>
      <c r="B52" s="44" t="s">
        <v>3</v>
      </c>
      <c r="C52" s="42">
        <f>SUM(C9:C51)</f>
        <v>427801</v>
      </c>
      <c r="D52" s="42">
        <f>SUM(D9:D51)</f>
        <v>9200</v>
      </c>
      <c r="E52" s="42">
        <f>SUM(E9:E51)</f>
        <v>437001</v>
      </c>
      <c r="F52" s="42"/>
      <c r="G52" s="42"/>
      <c r="H52" s="42">
        <f>SUM(H9:H51)</f>
        <v>57234.28</v>
      </c>
      <c r="I52" s="42"/>
      <c r="J52" s="25"/>
      <c r="K52" s="42">
        <f>SUM(K9:K51)</f>
        <v>32327.026010000001</v>
      </c>
      <c r="L52" s="42"/>
      <c r="M52" s="42"/>
      <c r="N52" s="42">
        <f>SUM(N9:N51)</f>
        <v>148300</v>
      </c>
      <c r="O52" s="42"/>
      <c r="P52" s="44"/>
    </row>
    <row r="53" spans="1:19" s="7" customFormat="1" ht="20.25">
      <c r="A53" s="43"/>
      <c r="B53" s="43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43"/>
      <c r="B54" s="64" t="s">
        <v>45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43"/>
      <c r="N54" s="43"/>
      <c r="O54" s="43"/>
      <c r="P54" s="14"/>
    </row>
    <row r="55" spans="1:19" s="7" customFormat="1" ht="15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63" t="str">
        <f ca="1">CELL("filename")</f>
        <v>C:\Water Levels (TS)\[Water level 30.09.2014.xlsx]RABI 2013-14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2014-09-27T07:05:50Z</cp:lastPrinted>
  <dcterms:created xsi:type="dcterms:W3CDTF">2000-07-15T07:26:51Z</dcterms:created>
  <dcterms:modified xsi:type="dcterms:W3CDTF">2014-09-30T08:18:31Z</dcterms:modified>
</cp:coreProperties>
</file>