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Krishna'!$A$1:$K$58</definedName>
    <definedName name="_xlnm.Print_Titles" localSheetId="0">'Godavari, Krishna'!$3:$6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G43"/>
  <c r="G42"/>
  <c r="G56"/>
  <c r="G55"/>
  <c r="F55"/>
  <c r="G54"/>
  <c r="G38"/>
  <c r="G36"/>
  <c r="G35"/>
  <c r="G50"/>
  <c r="G39"/>
  <c r="G34"/>
  <c r="G32"/>
  <c r="G31"/>
  <c r="G30"/>
  <c r="G28"/>
  <c r="G25"/>
  <c r="G24"/>
  <c r="G23"/>
  <c r="G22"/>
  <c r="G21"/>
  <c r="G20"/>
  <c r="G19"/>
  <c r="G18"/>
  <c r="G17"/>
  <c r="G15"/>
  <c r="G14"/>
  <c r="G13"/>
  <c r="E14"/>
  <c r="F14" s="1"/>
  <c r="E56"/>
  <c r="F56" s="1"/>
  <c r="E55"/>
  <c r="E50"/>
  <c r="F50" s="1"/>
  <c r="E54"/>
  <c r="F54" s="1"/>
  <c r="E52"/>
  <c r="F52" s="1"/>
  <c r="E48"/>
  <c r="E43"/>
  <c r="F43" s="1"/>
  <c r="E42"/>
  <c r="F42" s="1"/>
  <c r="E39"/>
  <c r="F39" s="1"/>
  <c r="E38"/>
  <c r="F38" s="1"/>
  <c r="E36"/>
  <c r="F36" s="1"/>
  <c r="E35"/>
  <c r="F35" s="1"/>
  <c r="E34"/>
  <c r="F34" s="1"/>
  <c r="E31"/>
  <c r="F31" s="1"/>
  <c r="E30"/>
  <c r="F30" s="1"/>
  <c r="E28"/>
  <c r="F28" s="1"/>
  <c r="E27"/>
  <c r="F27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5"/>
  <c r="F15" s="1"/>
  <c r="E10"/>
  <c r="F10" s="1"/>
  <c r="D10"/>
  <c r="D56"/>
  <c r="D55"/>
  <c r="D54"/>
  <c r="D52"/>
  <c r="D50"/>
  <c r="D48"/>
  <c r="D43"/>
  <c r="D42"/>
  <c r="D40"/>
  <c r="D39"/>
  <c r="D38"/>
  <c r="D36"/>
  <c r="D35"/>
  <c r="D34"/>
  <c r="D32"/>
  <c r="D31"/>
  <c r="D30"/>
  <c r="D28"/>
  <c r="D27"/>
  <c r="D26"/>
  <c r="D25"/>
  <c r="D24"/>
  <c r="D23"/>
  <c r="D22"/>
  <c r="D21"/>
  <c r="D20"/>
  <c r="D19"/>
  <c r="D18"/>
  <c r="D17"/>
  <c r="D15"/>
  <c r="D14"/>
  <c r="D13"/>
  <c r="D44" l="1"/>
  <c r="D11"/>
  <c r="C56"/>
  <c r="C55"/>
  <c r="C54"/>
  <c r="C52"/>
  <c r="C50"/>
  <c r="C48"/>
  <c r="C47"/>
  <c r="C43"/>
  <c r="C42"/>
  <c r="C40"/>
  <c r="C39"/>
  <c r="C38"/>
  <c r="C36"/>
  <c r="C35"/>
  <c r="C34"/>
  <c r="C32"/>
  <c r="C31"/>
  <c r="C30"/>
  <c r="C28"/>
  <c r="C27"/>
  <c r="C26"/>
  <c r="C25"/>
  <c r="C24"/>
  <c r="C23"/>
  <c r="C22"/>
  <c r="C21"/>
  <c r="C20"/>
  <c r="C19"/>
  <c r="C18"/>
  <c r="C17"/>
  <c r="C15"/>
  <c r="C14"/>
  <c r="C13"/>
  <c r="C11"/>
  <c r="L6" l="1"/>
  <c r="F57"/>
  <c r="F44"/>
  <c r="F58" l="1"/>
  <c r="I57" l="1"/>
  <c r="I44"/>
  <c r="I58" l="1"/>
  <c r="H57"/>
  <c r="G57"/>
  <c r="H44"/>
  <c r="G44"/>
  <c r="G58" l="1"/>
  <c r="H58"/>
  <c r="D57" l="1"/>
  <c r="D58" l="1"/>
  <c r="A19" l="1"/>
  <c r="A20" s="1"/>
</calcChain>
</file>

<file path=xl/sharedStrings.xml><?xml version="1.0" encoding="utf-8"?>
<sst xmlns="http://schemas.openxmlformats.org/spreadsheetml/2006/main" count="132" uniqueCount="116">
  <si>
    <t>Total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</si>
  <si>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</si>
  <si>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</si>
  <si>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</si>
  <si>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</si>
  <si>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</si>
  <si>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</si>
  <si>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</si>
  <si>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</si>
  <si>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</si>
  <si>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</si>
  <si>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</si>
  <si>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</si>
  <si>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</si>
  <si>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</si>
  <si>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</si>
  <si>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</si>
  <si>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</si>
  <si>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</si>
  <si>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</si>
  <si>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</si>
  <si>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</si>
  <si>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</si>
  <si>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</si>
  <si>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</si>
  <si>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</si>
  <si>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</si>
  <si>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</si>
  <si>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</si>
  <si>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</si>
  <si>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</si>
  <si>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</si>
  <si>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</si>
  <si>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</si>
  <si>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</si>
  <si>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</si>
  <si>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</si>
  <si>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</si>
  <si>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</si>
  <si>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</si>
  <si>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</si>
  <si>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</si>
  <si>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</si>
  <si>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</si>
  <si>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</si>
  <si>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</si>
  <si>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</si>
  <si>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</si>
  <si>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</si>
  <si>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</si>
  <si>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</si>
  <si>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</si>
  <si>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Upper manair</t>
  </si>
  <si>
    <t>Remarks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</si>
  <si>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</si>
  <si>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</si>
  <si>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</si>
  <si>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</si>
  <si>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</si>
  <si>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</si>
  <si>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</si>
  <si>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</si>
  <si>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</si>
  <si>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</si>
  <si>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</si>
  <si>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</si>
  <si>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Jowlinala Leakages 14 cusecs</t>
  </si>
  <si>
    <t>Canal discharge 110 cusecs</t>
  </si>
  <si>
    <t>Full Reservoir Level (FRL) in Ft</t>
  </si>
  <si>
    <t>Gross capacity in TMC at FRL</t>
  </si>
  <si>
    <t xml:space="preserve"> Status as on  05.12.2015</t>
  </si>
  <si>
    <t>Last year live storage as on 05.12.2014 in TMC</t>
  </si>
  <si>
    <t>Cumulative inflows during this year from 01.06.2015 to 05.12.2015 in TMC</t>
  </si>
  <si>
    <t xml:space="preserve">Live storage capacity in TMC </t>
  </si>
  <si>
    <t>Diversion scheme</t>
  </si>
  <si>
    <t>Below sill level</t>
  </si>
  <si>
    <t xml:space="preserve"> TELANGANA MEDIUM IRRIGATION PROJECTS (BASIN WISE) 
STATUS AS ON DT. 05.12.2015</t>
  </si>
  <si>
    <t>Name of project / District</t>
  </si>
  <si>
    <t xml:space="preserve">Gross capacity in TMC </t>
  </si>
  <si>
    <t>Cumulative inflows upto  05.12.2014 during last year in TMC</t>
  </si>
  <si>
    <t>Mandals benefited</t>
  </si>
  <si>
    <t>Sarangapur and Nirmal in Adilabad District</t>
  </si>
  <si>
    <t>Adilabad, Jainath and Bela in Adilabad District</t>
  </si>
  <si>
    <t>Asifabad and Rebena in Adilabad District</t>
  </si>
  <si>
    <t>Thiryani in Adilabad District</t>
  </si>
  <si>
    <t>Bhainsa, Mudhole &amp; Lokeswaram in Adilabad District</t>
  </si>
  <si>
    <t>Dahegaon, Bheemini and Vemanapally in Adilabad District</t>
  </si>
  <si>
    <t>Asifabad, Wankidi, Kagaznagar and Sirpurin Adilabad District</t>
  </si>
  <si>
    <t>Mancherial in Adilabad District</t>
  </si>
  <si>
    <t>Jaipur &amp; Chennur in Adilabad District</t>
  </si>
  <si>
    <t>Vempanpally &amp; Kotipally in Adilabad District</t>
  </si>
  <si>
    <t>Kagaznagar in Adilabad District</t>
  </si>
  <si>
    <t>Thamsi, Jainath &amp; Adilabad in Adilabad District</t>
  </si>
  <si>
    <t>Kalher mandal in Medak District &amp; Pitlam mandal in Nizambad Dist.</t>
  </si>
  <si>
    <t>Medak, Kulcharam &amp; Papannapet in Medak District</t>
  </si>
  <si>
    <t>Dindi &amp; Achampet mandals in Nalgonda Dist.</t>
  </si>
  <si>
    <t>Valigonda, Ramannapet, Narkatpally, Kattangur &amp; Nalgonda in Nalgonda District</t>
  </si>
  <si>
    <t>Peddamul &amp; Dharur in Ranga Reddy District</t>
  </si>
  <si>
    <t>Jukkal &amp; Bitchkonda in Nizamabad District</t>
  </si>
  <si>
    <t>Dharpally &amp; Ditchapally in Nizamabad Dist.</t>
  </si>
  <si>
    <t>Nagaireddypeta &amp; Yellareddy mandals in Nizamabad Dist.</t>
  </si>
  <si>
    <t>Kataram &amp; Malhar Rao in Karimnagar Dist.</t>
  </si>
  <si>
    <t>Koheda &amp; Bejjanki in Karimnagar Dist.</t>
  </si>
  <si>
    <t>Gambiraopet &amp; Mustabad in Karimnagar Dist.</t>
  </si>
  <si>
    <t>Cherla mandal in Khammam Dist.</t>
  </si>
  <si>
    <t>Wazeedu in Khammam Dist.</t>
  </si>
  <si>
    <t>Bayyaram in Khammam Dist.</t>
  </si>
  <si>
    <t>Penubali mandal in Khammam Dist.</t>
  </si>
  <si>
    <t>Ashwaraopet in Khammam Dist.</t>
  </si>
  <si>
    <t>Wyra mandal in Khammam Dist.</t>
  </si>
  <si>
    <t>Venkatapur &amp; Wazeedu mandals in Khammam Dist.</t>
  </si>
  <si>
    <t>Paloncha &amp; Burgampahad in ayyaram in Khammam Dist.</t>
  </si>
  <si>
    <t>Khanapur mandal in Warangal Dist.</t>
  </si>
  <si>
    <t>Govindaraopet in Warangal Dist.</t>
  </si>
  <si>
    <t>Mangapet mandal in Warangal Dist.</t>
  </si>
  <si>
    <t>Venkatapur in Warangal Dist.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</si>
</sst>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15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2" fontId="8" fillId="2" borderId="1" xfId="1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1" xfId="0" quotePrefix="1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2" fontId="7" fillId="2" borderId="7" xfId="0" applyNumberFormat="1" applyFont="1" applyFill="1" applyBorder="1" applyAlignment="1">
      <alignment horizontal="center" vertical="center" wrapText="1"/>
    </xf>
    <xf numFmtId="2" fontId="7" fillId="2" borderId="8" xfId="0" applyNumberFormat="1" applyFont="1" applyFill="1" applyBorder="1" applyAlignment="1">
      <alignment horizontal="center" vertical="center" wrapText="1"/>
    </xf>
    <xf numFmtId="2" fontId="7" fillId="2" borderId="1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1" fontId="10" fillId="2" borderId="7" xfId="0" applyNumberFormat="1" applyFont="1" applyFill="1" applyBorder="1" applyAlignment="1">
      <alignment horizontal="center" vertical="center" wrapText="1"/>
    </xf>
    <xf numFmtId="1" fontId="10" fillId="2" borderId="8" xfId="0" applyNumberFormat="1" applyFont="1" applyFill="1" applyBorder="1" applyAlignment="1">
      <alignment horizontal="center" vertical="center" wrapText="1"/>
    </xf>
    <xf numFmtId="1" fontId="10" fillId="2" borderId="9" xfId="0" applyNumberFormat="1" applyFont="1" applyFill="1" applyBorder="1" applyAlignment="1">
      <alignment horizontal="center" vertical="center" wrapText="1"/>
    </xf>
    <xf numFmtId="1" fontId="10" fillId="2" borderId="10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41"/>
  <sheetViews>
    <sheetView tabSelected="1" view="pageBreakPreview" zoomScale="61" zoomScaleNormal="57" zoomScaleSheetLayoutView="61" workbookViewId="0">
      <pane ySplit="5" topLeftCell="A51" activePane="bottomLeft" state="frozen"/>
      <selection pane="bottomLeft" activeCell="F5" sqref="F5"/>
    </sheetView>
  </sheetViews>
  <sheetFormatPr defaultRowHeight="25.5"/>
  <cols>
    <col min="1" max="1" width="8.42578125" style="1" customWidth="1"/>
    <col min="2" max="2" width="34.5703125" style="15" customWidth="1"/>
    <col min="3" max="3" width="25.7109375" style="2" customWidth="1"/>
    <col min="4" max="4" width="16.7109375" style="1" bestFit="1" customWidth="1"/>
    <col min="5" max="5" width="16.85546875" style="23" customWidth="1"/>
    <col min="6" max="6" width="17.42578125" style="24" customWidth="1"/>
    <col min="7" max="7" width="15.42578125" style="18" customWidth="1"/>
    <col min="8" max="8" width="22.7109375" style="3" customWidth="1"/>
    <col min="9" max="9" width="25.42578125" style="27" customWidth="1"/>
    <col min="10" max="10" width="25.5703125" style="1" customWidth="1"/>
    <col min="11" max="11" width="34.28515625" style="1" customWidth="1"/>
    <col min="12" max="12" width="14.85546875" style="1" customWidth="1"/>
    <col min="13" max="16384" width="9.140625" style="1"/>
  </cols>
  <sheetData>
    <row r="1" spans="1:12" s="10" customFormat="1" ht="23.25" customHeight="1">
      <c r="A1" s="83" t="s">
        <v>76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s="10" customFormat="1" ht="53.2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s="10" customFormat="1" ht="53.25" customHeight="1">
      <c r="A3" s="68" t="s">
        <v>35</v>
      </c>
      <c r="B3" s="67" t="s">
        <v>77</v>
      </c>
      <c r="C3" s="69" t="s">
        <v>68</v>
      </c>
      <c r="D3" s="69" t="s">
        <v>69</v>
      </c>
      <c r="E3" s="72" t="s">
        <v>70</v>
      </c>
      <c r="F3" s="73"/>
      <c r="G3" s="69" t="s">
        <v>71</v>
      </c>
      <c r="H3" s="69" t="s">
        <v>72</v>
      </c>
      <c r="I3" s="69" t="s">
        <v>79</v>
      </c>
      <c r="J3" s="69" t="s">
        <v>53</v>
      </c>
      <c r="K3" s="68" t="s">
        <v>80</v>
      </c>
    </row>
    <row r="4" spans="1:12" s="10" customFormat="1" ht="60.75" customHeight="1">
      <c r="A4" s="68"/>
      <c r="B4" s="67"/>
      <c r="C4" s="70"/>
      <c r="D4" s="70"/>
      <c r="E4" s="74"/>
      <c r="F4" s="75"/>
      <c r="G4" s="70"/>
      <c r="H4" s="70"/>
      <c r="I4" s="70"/>
      <c r="J4" s="70"/>
      <c r="K4" s="68"/>
    </row>
    <row r="5" spans="1:12" s="10" customFormat="1" ht="117.75" customHeight="1">
      <c r="A5" s="68"/>
      <c r="B5" s="67"/>
      <c r="C5" s="71"/>
      <c r="D5" s="71"/>
      <c r="E5" s="5" t="s">
        <v>78</v>
      </c>
      <c r="F5" s="5" t="s">
        <v>73</v>
      </c>
      <c r="G5" s="71"/>
      <c r="H5" s="71"/>
      <c r="I5" s="71"/>
      <c r="J5" s="70"/>
      <c r="K5" s="68"/>
    </row>
    <row r="6" spans="1:12" s="10" customFormat="1" ht="26.25">
      <c r="A6" s="44"/>
      <c r="B6" s="45"/>
      <c r="C6" s="45"/>
      <c r="D6" s="44"/>
      <c r="E6" s="44"/>
      <c r="F6" s="45"/>
      <c r="G6" s="53"/>
      <c r="H6" s="44"/>
      <c r="I6" s="45"/>
      <c r="J6" s="44"/>
      <c r="K6" s="55"/>
      <c r="L6" s="60">
        <f t="shared" ref="L6" si="0">+J6+1</f>
        <v>1</v>
      </c>
    </row>
    <row r="7" spans="1:12" ht="23.25" customHeight="1">
      <c r="A7" s="77" t="s">
        <v>47</v>
      </c>
      <c r="B7" s="78"/>
      <c r="C7" s="78"/>
      <c r="D7" s="78"/>
      <c r="E7" s="78"/>
      <c r="F7" s="78"/>
      <c r="G7" s="78"/>
      <c r="H7" s="78"/>
      <c r="I7" s="78"/>
      <c r="J7" s="78"/>
      <c r="K7" s="79"/>
    </row>
    <row r="8" spans="1:12" ht="24" customHeight="1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2" ht="48.75" customHeight="1">
      <c r="A9" s="7"/>
      <c r="B9" s="45" t="s">
        <v>24</v>
      </c>
      <c r="C9" s="5"/>
      <c r="D9" s="6"/>
      <c r="E9" s="5"/>
      <c r="F9" s="8"/>
      <c r="G9" s="8"/>
      <c r="H9" s="8"/>
      <c r="I9" s="44"/>
      <c r="J9" s="7"/>
      <c r="K9" s="33"/>
    </row>
    <row r="10" spans="1:12" s="47" customFormat="1" ht="63.75" customHeight="1">
      <c r="A10" s="7">
        <v>1</v>
      </c>
      <c r="B10" s="12" t="s">
        <v>3</v>
      </c>
      <c r="C10" s="5">
        <v>1493</v>
      </c>
      <c r="D10" s="8">
        <f>746.13/1000</f>
        <v>0.74612999999999996</v>
      </c>
      <c r="E10" s="8">
        <f>381.113/1000</f>
        <v>0.38111299999999998</v>
      </c>
      <c r="F10" s="8">
        <f>E10-0.0932</f>
        <v>0.28791299999999997</v>
      </c>
      <c r="G10" s="8">
        <v>0</v>
      </c>
      <c r="H10" s="8">
        <v>0</v>
      </c>
      <c r="I10" s="8">
        <v>0.53600000000000003</v>
      </c>
      <c r="J10" s="20"/>
      <c r="K10" s="33" t="s">
        <v>93</v>
      </c>
      <c r="L10" s="1"/>
    </row>
    <row r="11" spans="1:12" s="47" customFormat="1" ht="63.75" customHeight="1">
      <c r="A11" s="7">
        <v>2</v>
      </c>
      <c r="B11" s="12" t="s">
        <v>20</v>
      </c>
      <c r="C11" s="5">
        <f>462.5/0.3048</f>
        <v>1517.3884514435695</v>
      </c>
      <c r="D11" s="8">
        <f>200/1000</f>
        <v>0.2</v>
      </c>
      <c r="E11" s="8"/>
      <c r="F11" s="8"/>
      <c r="G11" s="8"/>
      <c r="H11" s="8"/>
      <c r="I11" s="8"/>
      <c r="J11" s="40" t="s">
        <v>54</v>
      </c>
      <c r="K11" s="33" t="s">
        <v>94</v>
      </c>
      <c r="L11" s="1"/>
    </row>
    <row r="12" spans="1:12" ht="37.5" customHeight="1">
      <c r="A12" s="7"/>
      <c r="B12" s="45" t="s">
        <v>25</v>
      </c>
      <c r="C12" s="5"/>
      <c r="D12" s="8"/>
      <c r="E12" s="8"/>
      <c r="F12" s="8"/>
      <c r="G12" s="8"/>
      <c r="H12" s="8"/>
      <c r="I12" s="8"/>
      <c r="J12" s="20"/>
      <c r="K12" s="33"/>
    </row>
    <row r="13" spans="1:12" s="47" customFormat="1" ht="63.75" customHeight="1">
      <c r="A13" s="7">
        <v>3</v>
      </c>
      <c r="B13" s="12" t="s">
        <v>4</v>
      </c>
      <c r="C13" s="5">
        <f>388.16/0.3048</f>
        <v>1273.4908136482941</v>
      </c>
      <c r="D13" s="8">
        <f>637/1000</f>
        <v>0.63700000000000001</v>
      </c>
      <c r="E13" s="8">
        <v>0</v>
      </c>
      <c r="F13" s="8">
        <v>0</v>
      </c>
      <c r="G13" s="8">
        <f>0.1293-0.1123</f>
        <v>1.7000000000000001E-2</v>
      </c>
      <c r="H13" s="8"/>
      <c r="I13" s="8"/>
      <c r="J13" s="40" t="s">
        <v>63</v>
      </c>
      <c r="K13" s="33" t="s">
        <v>99</v>
      </c>
      <c r="L13" s="1"/>
    </row>
    <row r="14" spans="1:12" s="47" customFormat="1" ht="63.75" customHeight="1">
      <c r="A14" s="7">
        <v>4</v>
      </c>
      <c r="B14" s="12" t="s">
        <v>5</v>
      </c>
      <c r="C14" s="5">
        <f>446.22/0.3048</f>
        <v>1463.9763779527559</v>
      </c>
      <c r="D14" s="8">
        <f>1820/1000</f>
        <v>1.82</v>
      </c>
      <c r="E14" s="8">
        <f>67.993/1000</f>
        <v>6.7992999999999998E-2</v>
      </c>
      <c r="F14" s="8">
        <f>E14-0.108</f>
        <v>-4.0007000000000001E-2</v>
      </c>
      <c r="G14" s="8">
        <f>0.6589-0.1084</f>
        <v>0.55049999999999999</v>
      </c>
      <c r="H14" s="8" t="s">
        <v>43</v>
      </c>
      <c r="I14" s="8">
        <v>4.7889999999999997</v>
      </c>
      <c r="J14" s="40" t="s">
        <v>54</v>
      </c>
      <c r="K14" s="33" t="s">
        <v>100</v>
      </c>
      <c r="L14" s="1"/>
    </row>
    <row r="15" spans="1:12" s="47" customFormat="1" ht="63.75" customHeight="1">
      <c r="A15" s="7">
        <v>5</v>
      </c>
      <c r="B15" s="12" t="s">
        <v>37</v>
      </c>
      <c r="C15" s="5">
        <f>458/0.3048</f>
        <v>1502.6246719160104</v>
      </c>
      <c r="D15" s="8">
        <f>1237/1000</f>
        <v>1.2370000000000001</v>
      </c>
      <c r="E15" s="8">
        <f>451/1000</f>
        <v>0.45100000000000001</v>
      </c>
      <c r="F15" s="8">
        <f>E15-0.406</f>
        <v>4.4999999999999984E-2</v>
      </c>
      <c r="G15" s="8">
        <f>0.811-0.406</f>
        <v>0.40500000000000003</v>
      </c>
      <c r="H15" s="8">
        <v>2.12E-2</v>
      </c>
      <c r="I15" s="8">
        <v>9.4759999999999997E-2</v>
      </c>
      <c r="J15" s="20"/>
      <c r="K15" s="33" t="s">
        <v>98</v>
      </c>
      <c r="L15" s="1"/>
    </row>
    <row r="16" spans="1:12" ht="50.25" customHeight="1">
      <c r="A16" s="7"/>
      <c r="B16" s="45" t="s">
        <v>26</v>
      </c>
      <c r="C16" s="5"/>
      <c r="D16" s="8"/>
      <c r="E16" s="8"/>
      <c r="F16" s="8"/>
      <c r="G16" s="8"/>
      <c r="H16" s="8"/>
      <c r="I16" s="8"/>
      <c r="J16" s="20"/>
      <c r="K16" s="33"/>
    </row>
    <row r="17" spans="1:12" s="49" customFormat="1" ht="63.75" customHeight="1">
      <c r="A17" s="7">
        <v>6</v>
      </c>
      <c r="B17" s="12" t="s">
        <v>6</v>
      </c>
      <c r="C17" s="5">
        <f>286.5/0.3048</f>
        <v>939.96062992125985</v>
      </c>
      <c r="D17" s="8">
        <f>1240/1000</f>
        <v>1.24</v>
      </c>
      <c r="E17" s="8">
        <f>695.498/1000</f>
        <v>0.69549800000000006</v>
      </c>
      <c r="F17" s="8">
        <f>E17-0.231</f>
        <v>0.46449800000000008</v>
      </c>
      <c r="G17" s="8">
        <f>0.882-0.231</f>
        <v>0.65100000000000002</v>
      </c>
      <c r="H17" s="8" t="s">
        <v>43</v>
      </c>
      <c r="I17" s="8">
        <v>1.34</v>
      </c>
      <c r="J17" s="33" t="s">
        <v>67</v>
      </c>
      <c r="K17" s="33" t="s">
        <v>82</v>
      </c>
      <c r="L17" s="10"/>
    </row>
    <row r="18" spans="1:12" s="49" customFormat="1" ht="63.75" customHeight="1">
      <c r="A18" s="7">
        <v>7</v>
      </c>
      <c r="B18" s="12" t="s">
        <v>7</v>
      </c>
      <c r="C18" s="5">
        <f>360.57/0.3048</f>
        <v>1182.9724409448818</v>
      </c>
      <c r="D18" s="8">
        <f>1485/1000</f>
        <v>1.4850000000000001</v>
      </c>
      <c r="E18" s="8">
        <f>311.762/1000</f>
        <v>0.31176199999999998</v>
      </c>
      <c r="F18" s="8">
        <f>E18-0</f>
        <v>0.31176199999999998</v>
      </c>
      <c r="G18" s="8">
        <f>0.8479-0</f>
        <v>0.84789999999999999</v>
      </c>
      <c r="H18" s="8" t="s">
        <v>43</v>
      </c>
      <c r="I18" s="8">
        <v>1.2929999999999999</v>
      </c>
      <c r="J18" s="34" t="s">
        <v>66</v>
      </c>
      <c r="K18" s="61" t="s">
        <v>81</v>
      </c>
      <c r="L18" s="10"/>
    </row>
    <row r="19" spans="1:12" s="49" customFormat="1" ht="63.75" customHeight="1">
      <c r="A19" s="7">
        <f>+A18+1</f>
        <v>8</v>
      </c>
      <c r="B19" s="12" t="s">
        <v>44</v>
      </c>
      <c r="C19" s="5">
        <f>239.5/0.3048</f>
        <v>785.76115485564299</v>
      </c>
      <c r="D19" s="8">
        <f>2890/1000</f>
        <v>2.89</v>
      </c>
      <c r="E19" s="35">
        <f>1740/1000</f>
        <v>1.74</v>
      </c>
      <c r="F19" s="35">
        <f>E19-0.285</f>
        <v>1.4550000000000001</v>
      </c>
      <c r="G19" s="8">
        <f>2.273-0.285</f>
        <v>1.9880000000000002</v>
      </c>
      <c r="H19" s="8"/>
      <c r="I19" s="8"/>
      <c r="J19" s="33"/>
      <c r="K19" s="33" t="s">
        <v>83</v>
      </c>
      <c r="L19" s="10"/>
    </row>
    <row r="20" spans="1:12" s="49" customFormat="1" ht="63.75" customHeight="1">
      <c r="A20" s="7">
        <f>+A19+1</f>
        <v>9</v>
      </c>
      <c r="B20" s="12" t="s">
        <v>22</v>
      </c>
      <c r="C20" s="5">
        <f>326.3/0.3048</f>
        <v>1070.538057742782</v>
      </c>
      <c r="D20" s="8">
        <f>370/1000</f>
        <v>0.37</v>
      </c>
      <c r="E20" s="8">
        <f>176.64/1000</f>
        <v>0.17663999999999999</v>
      </c>
      <c r="F20" s="8">
        <f>E20-0.0607</f>
        <v>0.11593999999999999</v>
      </c>
      <c r="G20" s="8">
        <f>0.2313-0.0607</f>
        <v>0.1706</v>
      </c>
      <c r="H20" s="8"/>
      <c r="I20" s="8"/>
      <c r="J20" s="33" t="s">
        <v>62</v>
      </c>
      <c r="K20" s="33" t="s">
        <v>84</v>
      </c>
      <c r="L20" s="10"/>
    </row>
    <row r="21" spans="1:12" s="49" customFormat="1" ht="63.75" customHeight="1">
      <c r="A21" s="7">
        <v>10</v>
      </c>
      <c r="B21" s="12" t="s">
        <v>23</v>
      </c>
      <c r="C21" s="5">
        <f>147.5/0.3048</f>
        <v>483.92388451443566</v>
      </c>
      <c r="D21" s="8">
        <f>840/1000</f>
        <v>0.84</v>
      </c>
      <c r="E21" s="8">
        <f>568/1000</f>
        <v>0.56799999999999995</v>
      </c>
      <c r="F21" s="8">
        <f>E21-0.0165</f>
        <v>0.55149999999999999</v>
      </c>
      <c r="G21" s="8">
        <f>0.729-0.0165</f>
        <v>0.71250000000000002</v>
      </c>
      <c r="H21" s="8">
        <v>8.9999999999999993E-3</v>
      </c>
      <c r="I21" s="8">
        <v>1.6E-2</v>
      </c>
      <c r="J21" s="33" t="s">
        <v>58</v>
      </c>
      <c r="K21" s="33" t="s">
        <v>86</v>
      </c>
      <c r="L21" s="10"/>
    </row>
    <row r="22" spans="1:12" s="43" customFormat="1" ht="63.75" customHeight="1">
      <c r="A22" s="7">
        <v>11</v>
      </c>
      <c r="B22" s="12" t="s">
        <v>45</v>
      </c>
      <c r="C22" s="5">
        <f>358.7/0.3048</f>
        <v>1176.8372703412072</v>
      </c>
      <c r="D22" s="8">
        <f>1852.7/1000</f>
        <v>1.8527</v>
      </c>
      <c r="E22" s="8">
        <f>411.88/1000</f>
        <v>0.41187999999999997</v>
      </c>
      <c r="F22" s="8">
        <f>E22-0.1839</f>
        <v>0.22797999999999996</v>
      </c>
      <c r="G22" s="8">
        <f>0.9499-0.1839</f>
        <v>0.76600000000000001</v>
      </c>
      <c r="H22" s="8">
        <v>0</v>
      </c>
      <c r="I22" s="8">
        <v>0</v>
      </c>
      <c r="J22" s="20"/>
      <c r="K22" s="33" t="s">
        <v>85</v>
      </c>
      <c r="L22" s="10"/>
    </row>
    <row r="23" spans="1:12" s="49" customFormat="1" ht="63.75" customHeight="1">
      <c r="A23" s="7">
        <v>12</v>
      </c>
      <c r="B23" s="12" t="s">
        <v>31</v>
      </c>
      <c r="C23" s="5">
        <f>277.5/0.3048</f>
        <v>910.43307086614163</v>
      </c>
      <c r="D23" s="8">
        <f>571.22/1000</f>
        <v>0.57122000000000006</v>
      </c>
      <c r="E23" s="8">
        <f>386.34/1000</f>
        <v>0.38633999999999996</v>
      </c>
      <c r="F23" s="8">
        <f>E23-0.0651</f>
        <v>0.32123999999999997</v>
      </c>
      <c r="G23" s="8">
        <f>0.4813-0.0651</f>
        <v>0.41620000000000001</v>
      </c>
      <c r="H23" s="8"/>
      <c r="I23" s="8"/>
      <c r="J23" s="33"/>
      <c r="K23" s="33" t="s">
        <v>92</v>
      </c>
      <c r="L23" s="10"/>
    </row>
    <row r="24" spans="1:12" s="49" customFormat="1" ht="63.75" customHeight="1">
      <c r="A24" s="7">
        <v>13</v>
      </c>
      <c r="B24" s="12" t="s">
        <v>32</v>
      </c>
      <c r="C24" s="5">
        <f>155.5/0.3048</f>
        <v>510.17060367454064</v>
      </c>
      <c r="D24" s="8">
        <f>567/1000</f>
        <v>0.56699999999999995</v>
      </c>
      <c r="E24" s="35">
        <f>444/1000</f>
        <v>0.44400000000000001</v>
      </c>
      <c r="F24" s="35">
        <f>E24-0.0473</f>
        <v>0.3967</v>
      </c>
      <c r="G24" s="8">
        <f>0.567-0.0473</f>
        <v>0.51969999999999994</v>
      </c>
      <c r="H24" s="8"/>
      <c r="I24" s="8"/>
      <c r="J24" s="33"/>
      <c r="K24" s="33" t="s">
        <v>89</v>
      </c>
      <c r="L24" s="10"/>
    </row>
    <row r="25" spans="1:12" s="49" customFormat="1" ht="63.75" customHeight="1">
      <c r="A25" s="7">
        <v>14</v>
      </c>
      <c r="B25" s="12" t="s">
        <v>38</v>
      </c>
      <c r="C25" s="5">
        <f>243/0.3048</f>
        <v>797.24409448818892</v>
      </c>
      <c r="D25" s="8">
        <f>10393/1000</f>
        <v>10.393000000000001</v>
      </c>
      <c r="E25" s="8">
        <f>6659/1000</f>
        <v>6.6589999999999998</v>
      </c>
      <c r="F25" s="8">
        <f>E25-1.775</f>
        <v>4.8840000000000003</v>
      </c>
      <c r="G25" s="26">
        <f>7.166-1.775</f>
        <v>5.391</v>
      </c>
      <c r="H25" s="26"/>
      <c r="I25" s="8"/>
      <c r="J25" s="33"/>
      <c r="K25" s="33" t="s">
        <v>87</v>
      </c>
      <c r="L25" s="10"/>
    </row>
    <row r="26" spans="1:12" s="49" customFormat="1" ht="63.75" customHeight="1">
      <c r="A26" s="7">
        <v>15</v>
      </c>
      <c r="B26" s="12" t="s">
        <v>40</v>
      </c>
      <c r="C26" s="5">
        <f>165/0.3048</f>
        <v>541.33858267716528</v>
      </c>
      <c r="D26" s="8">
        <f>134/1000</f>
        <v>0.13400000000000001</v>
      </c>
      <c r="E26" s="35" t="s">
        <v>43</v>
      </c>
      <c r="F26" s="35"/>
      <c r="G26" s="35" t="s">
        <v>43</v>
      </c>
      <c r="H26" s="35"/>
      <c r="I26" s="64"/>
      <c r="J26" s="11" t="s">
        <v>51</v>
      </c>
      <c r="K26" s="62" t="s">
        <v>91</v>
      </c>
      <c r="L26" s="10"/>
    </row>
    <row r="27" spans="1:12" s="49" customFormat="1" ht="63.75" customHeight="1">
      <c r="A27" s="7">
        <v>16</v>
      </c>
      <c r="B27" s="12" t="s">
        <v>39</v>
      </c>
      <c r="C27" s="5">
        <f>124/0.3048</f>
        <v>406.82414698162728</v>
      </c>
      <c r="D27" s="8">
        <f>846/1000</f>
        <v>0.84599999999999997</v>
      </c>
      <c r="E27" s="8">
        <f>732/1000</f>
        <v>0.73199999999999998</v>
      </c>
      <c r="F27" s="8">
        <f>E27-0.2062</f>
        <v>0.52580000000000005</v>
      </c>
      <c r="G27" s="35">
        <v>0</v>
      </c>
      <c r="H27" s="35"/>
      <c r="I27" s="8"/>
      <c r="J27" s="37" t="s">
        <v>51</v>
      </c>
      <c r="K27" s="63" t="s">
        <v>90</v>
      </c>
      <c r="L27" s="10"/>
    </row>
    <row r="28" spans="1:12" s="49" customFormat="1" ht="63.75" customHeight="1">
      <c r="A28" s="7">
        <v>17</v>
      </c>
      <c r="B28" s="12" t="s">
        <v>33</v>
      </c>
      <c r="C28" s="5">
        <f>151.5/0.3048</f>
        <v>497.04724409448818</v>
      </c>
      <c r="D28" s="8">
        <f>408/1000</f>
        <v>0.40799999999999997</v>
      </c>
      <c r="E28" s="35">
        <f>321/1000</f>
        <v>0.32100000000000001</v>
      </c>
      <c r="F28" s="35">
        <f>E28-0.0566</f>
        <v>0.26440000000000002</v>
      </c>
      <c r="G28" s="36">
        <f>0.3775-0.0566</f>
        <v>0.32090000000000002</v>
      </c>
      <c r="H28" s="36"/>
      <c r="I28" s="8"/>
      <c r="J28" s="33"/>
      <c r="K28" s="33" t="s">
        <v>88</v>
      </c>
      <c r="L28" s="10"/>
    </row>
    <row r="29" spans="1:12" ht="48.75" customHeight="1">
      <c r="A29" s="7"/>
      <c r="B29" s="45" t="s">
        <v>27</v>
      </c>
      <c r="C29" s="5"/>
      <c r="D29" s="8"/>
      <c r="E29" s="8"/>
      <c r="F29" s="8"/>
      <c r="G29" s="8"/>
      <c r="H29" s="8"/>
      <c r="I29" s="8"/>
      <c r="J29" s="20"/>
      <c r="K29" s="33"/>
    </row>
    <row r="30" spans="1:12" s="47" customFormat="1" ht="63.75" customHeight="1">
      <c r="A30" s="7">
        <v>18</v>
      </c>
      <c r="B30" s="12" t="s">
        <v>8</v>
      </c>
      <c r="C30" s="5">
        <f>357.38/0.3048</f>
        <v>1172.5065616797899</v>
      </c>
      <c r="D30" s="8">
        <f>1092/1000</f>
        <v>1.0920000000000001</v>
      </c>
      <c r="E30" s="8">
        <f>56.034/1000</f>
        <v>5.6034E-2</v>
      </c>
      <c r="F30" s="8">
        <f>E30-0.0415</f>
        <v>1.4533999999999998E-2</v>
      </c>
      <c r="G30" s="8">
        <f>0.112-0.0415</f>
        <v>7.0500000000000007E-2</v>
      </c>
      <c r="H30" s="8"/>
      <c r="I30" s="8"/>
      <c r="J30" s="20"/>
      <c r="K30" s="33" t="s">
        <v>102</v>
      </c>
      <c r="L30" s="1"/>
    </row>
    <row r="31" spans="1:12" s="47" customFormat="1" ht="63.75" customHeight="1">
      <c r="A31" s="7">
        <v>19</v>
      </c>
      <c r="B31" s="12" t="s">
        <v>9</v>
      </c>
      <c r="C31" s="5">
        <f>159.41/0.3048</f>
        <v>522.998687664042</v>
      </c>
      <c r="D31" s="8">
        <f>406.62/1000</f>
        <v>0.40661999999999998</v>
      </c>
      <c r="E31" s="8">
        <f>163.9522/1000</f>
        <v>0.16395219999999999</v>
      </c>
      <c r="F31" s="8">
        <f>E31-0.0415</f>
        <v>0.12245219999999998</v>
      </c>
      <c r="G31" s="8">
        <f>0.219-0.0415</f>
        <v>0.17749999999999999</v>
      </c>
      <c r="H31" s="8" t="s">
        <v>43</v>
      </c>
      <c r="I31" s="8">
        <v>0.377</v>
      </c>
      <c r="J31" s="20"/>
      <c r="K31" s="33" t="s">
        <v>101</v>
      </c>
      <c r="L31" s="1"/>
    </row>
    <row r="32" spans="1:12" s="47" customFormat="1" ht="63.75" customHeight="1">
      <c r="A32" s="7">
        <v>20</v>
      </c>
      <c r="B32" s="12" t="s">
        <v>52</v>
      </c>
      <c r="C32" s="5">
        <f>451.85/0.3048</f>
        <v>1482.4475065616798</v>
      </c>
      <c r="D32" s="8">
        <f>2200/1000</f>
        <v>2.2000000000000002</v>
      </c>
      <c r="E32" s="8" t="s">
        <v>43</v>
      </c>
      <c r="F32" s="8"/>
      <c r="G32" s="8">
        <f>0.255-0.0306</f>
        <v>0.22440000000000002</v>
      </c>
      <c r="H32" s="8">
        <v>8.5599999999999999E-3</v>
      </c>
      <c r="I32" s="8">
        <v>8.2000000000000003E-2</v>
      </c>
      <c r="J32" s="40" t="s">
        <v>59</v>
      </c>
      <c r="K32" s="33" t="s">
        <v>103</v>
      </c>
      <c r="L32" s="1"/>
    </row>
    <row r="33" spans="1:16" ht="39" customHeight="1">
      <c r="A33" s="7"/>
      <c r="B33" s="45" t="s">
        <v>30</v>
      </c>
      <c r="C33" s="5"/>
      <c r="D33" s="8"/>
      <c r="E33" s="8"/>
      <c r="F33" s="8"/>
      <c r="G33" s="8"/>
      <c r="H33" s="8"/>
      <c r="I33" s="8"/>
      <c r="J33" s="20"/>
      <c r="K33" s="33"/>
    </row>
    <row r="34" spans="1:16" s="47" customFormat="1" ht="63.75" customHeight="1">
      <c r="A34" s="7">
        <v>21</v>
      </c>
      <c r="B34" s="12" t="s">
        <v>10</v>
      </c>
      <c r="C34" s="5">
        <f>115.25/0.3048</f>
        <v>378.11679790026244</v>
      </c>
      <c r="D34" s="8">
        <f>367/1000</f>
        <v>0.36699999999999999</v>
      </c>
      <c r="E34" s="8">
        <f>133.23/1000</f>
        <v>0.13322999999999999</v>
      </c>
      <c r="F34" s="8">
        <f>E34-0.0246</f>
        <v>0.10862999999999999</v>
      </c>
      <c r="G34" s="8">
        <f>0.346-0.0246</f>
        <v>0.32139999999999996</v>
      </c>
      <c r="H34" s="8"/>
      <c r="I34" s="8"/>
      <c r="J34" s="33"/>
      <c r="K34" s="33" t="s">
        <v>114</v>
      </c>
      <c r="L34" s="1"/>
    </row>
    <row r="35" spans="1:16" s="47" customFormat="1" ht="63.75" customHeight="1">
      <c r="A35" s="7">
        <v>22</v>
      </c>
      <c r="B35" s="12" t="s">
        <v>11</v>
      </c>
      <c r="C35" s="5">
        <f>97.23/0.3048</f>
        <v>318.99606299212599</v>
      </c>
      <c r="D35" s="8">
        <f>2135/1000</f>
        <v>2.1349999999999998</v>
      </c>
      <c r="E35" s="8">
        <f>867.05/1000</f>
        <v>0.86704999999999999</v>
      </c>
      <c r="F35" s="8">
        <f>E35-0.213</f>
        <v>0.65405000000000002</v>
      </c>
      <c r="G35" s="8">
        <f>0.44-0.213</f>
        <v>0.22700000000000001</v>
      </c>
      <c r="H35" s="8"/>
      <c r="I35" s="8"/>
      <c r="J35" s="33"/>
      <c r="K35" s="33" t="s">
        <v>113</v>
      </c>
      <c r="L35" s="1"/>
    </row>
    <row r="36" spans="1:16" s="47" customFormat="1" ht="63.75" customHeight="1">
      <c r="A36" s="7">
        <v>23</v>
      </c>
      <c r="B36" s="12" t="s">
        <v>12</v>
      </c>
      <c r="C36" s="5">
        <f>203/0.3048</f>
        <v>666.01049868766404</v>
      </c>
      <c r="D36" s="8">
        <f>2912/1000</f>
        <v>2.9119999999999999</v>
      </c>
      <c r="E36" s="8">
        <f>470/1000</f>
        <v>0.47</v>
      </c>
      <c r="F36" s="8">
        <f>E36-0.27</f>
        <v>0.19999999999999996</v>
      </c>
      <c r="G36" s="8">
        <f>0.925-0.27</f>
        <v>0.65500000000000003</v>
      </c>
      <c r="H36" s="8"/>
      <c r="I36" s="8"/>
      <c r="J36" s="33"/>
      <c r="K36" s="33" t="s">
        <v>115</v>
      </c>
      <c r="L36" s="1"/>
      <c r="P36" s="47" t="s">
        <v>61</v>
      </c>
    </row>
    <row r="37" spans="1:16" ht="50.25" customHeight="1">
      <c r="A37" s="28"/>
      <c r="B37" s="29" t="s">
        <v>28</v>
      </c>
      <c r="C37" s="30"/>
      <c r="D37" s="31"/>
      <c r="E37" s="31"/>
      <c r="F37" s="31"/>
      <c r="G37" s="31"/>
      <c r="H37" s="31"/>
      <c r="I37" s="31"/>
      <c r="J37" s="32"/>
      <c r="K37" s="33"/>
    </row>
    <row r="38" spans="1:16" s="48" customFormat="1" ht="63.75" customHeight="1">
      <c r="A38" s="7">
        <v>24</v>
      </c>
      <c r="B38" s="7" t="s">
        <v>14</v>
      </c>
      <c r="C38" s="5">
        <f>81.24/0.3048</f>
        <v>266.53543307086613</v>
      </c>
      <c r="D38" s="8">
        <f>558/1000</f>
        <v>0.55800000000000005</v>
      </c>
      <c r="E38" s="8">
        <f>311.265/1000</f>
        <v>0.31126500000000001</v>
      </c>
      <c r="F38" s="8">
        <f>E38-0.068</f>
        <v>0.24326500000000001</v>
      </c>
      <c r="G38" s="8">
        <f>0.431-0.068</f>
        <v>0.36299999999999999</v>
      </c>
      <c r="H38" s="8" t="s">
        <v>43</v>
      </c>
      <c r="I38" s="8">
        <v>0.98</v>
      </c>
      <c r="J38" s="19" t="s">
        <v>64</v>
      </c>
      <c r="K38" s="33" t="s">
        <v>108</v>
      </c>
      <c r="L38" s="56"/>
    </row>
    <row r="39" spans="1:16" s="51" customFormat="1" ht="63.75" customHeight="1">
      <c r="A39" s="7">
        <v>25</v>
      </c>
      <c r="B39" s="7" t="s">
        <v>17</v>
      </c>
      <c r="C39" s="5">
        <f>74/0.3048</f>
        <v>242.78215223097112</v>
      </c>
      <c r="D39" s="8">
        <f>730/1000</f>
        <v>0.73</v>
      </c>
      <c r="E39" s="8">
        <f>605.37/1000</f>
        <v>0.60536999999999996</v>
      </c>
      <c r="F39" s="8">
        <f>E39-0.347</f>
        <v>0.25836999999999999</v>
      </c>
      <c r="G39" s="8">
        <f>0.548-0.347</f>
        <v>0.20100000000000007</v>
      </c>
      <c r="H39" s="8"/>
      <c r="I39" s="8"/>
      <c r="J39" s="46"/>
      <c r="K39" s="33" t="s">
        <v>104</v>
      </c>
      <c r="L39" s="56"/>
    </row>
    <row r="40" spans="1:16" s="51" customFormat="1" ht="63.75" customHeight="1">
      <c r="A40" s="7">
        <v>26</v>
      </c>
      <c r="B40" s="7" t="s">
        <v>34</v>
      </c>
      <c r="C40" s="5">
        <f>116.7/0.3048</f>
        <v>382.87401574803147</v>
      </c>
      <c r="D40" s="8">
        <f>87.96/1000</f>
        <v>8.7959999999999997E-2</v>
      </c>
      <c r="E40" s="8" t="s">
        <v>43</v>
      </c>
      <c r="F40" s="8" t="s">
        <v>43</v>
      </c>
      <c r="G40" s="8">
        <v>0</v>
      </c>
      <c r="H40" s="8"/>
      <c r="I40" s="8"/>
      <c r="J40" s="19" t="s">
        <v>56</v>
      </c>
      <c r="K40" s="33" t="s">
        <v>105</v>
      </c>
      <c r="L40" s="56"/>
    </row>
    <row r="41" spans="1:16" s="51" customFormat="1" ht="63.75" customHeight="1">
      <c r="A41" s="7">
        <v>27</v>
      </c>
      <c r="B41" s="7" t="s">
        <v>42</v>
      </c>
      <c r="C41" s="5" t="s">
        <v>43</v>
      </c>
      <c r="D41" s="8" t="s">
        <v>43</v>
      </c>
      <c r="E41" s="8"/>
      <c r="F41" s="8"/>
      <c r="G41" s="8" t="s">
        <v>43</v>
      </c>
      <c r="H41" s="8"/>
      <c r="I41" s="8"/>
      <c r="J41" s="19" t="s">
        <v>55</v>
      </c>
      <c r="K41" s="33" t="s">
        <v>105</v>
      </c>
      <c r="L41" s="56"/>
    </row>
    <row r="42" spans="1:16" s="51" customFormat="1" ht="63.75" customHeight="1">
      <c r="A42" s="7">
        <v>28</v>
      </c>
      <c r="B42" s="7" t="s">
        <v>41</v>
      </c>
      <c r="C42" s="5">
        <f>132.5/0.3048</f>
        <v>434.7112860892388</v>
      </c>
      <c r="D42" s="8">
        <f>1260/1000</f>
        <v>1.26</v>
      </c>
      <c r="E42" s="8">
        <f>676.07/1000</f>
        <v>0.67607000000000006</v>
      </c>
      <c r="F42" s="8">
        <f>E42-0.027</f>
        <v>0.64907000000000004</v>
      </c>
      <c r="G42" s="8">
        <f>0.6824-0.027</f>
        <v>0.65539999999999998</v>
      </c>
      <c r="H42" s="8"/>
      <c r="I42" s="8"/>
      <c r="J42" s="41" t="s">
        <v>60</v>
      </c>
      <c r="K42" s="62" t="s">
        <v>110</v>
      </c>
      <c r="L42" s="56"/>
    </row>
    <row r="43" spans="1:16" s="51" customFormat="1" ht="63.75" customHeight="1">
      <c r="A43" s="7">
        <v>29</v>
      </c>
      <c r="B43" s="7" t="s">
        <v>36</v>
      </c>
      <c r="C43" s="5">
        <f>124.05/0.3048</f>
        <v>406.9881889763779</v>
      </c>
      <c r="D43" s="8">
        <f>8400/1000</f>
        <v>8.4</v>
      </c>
      <c r="E43" s="8">
        <f>7425/1000</f>
        <v>7.4249999999999998</v>
      </c>
      <c r="F43" s="8">
        <f>E43-1.08</f>
        <v>6.3449999999999998</v>
      </c>
      <c r="G43" s="8">
        <f>5.55-1.08</f>
        <v>4.47</v>
      </c>
      <c r="H43" s="8">
        <v>4.46</v>
      </c>
      <c r="I43" s="8">
        <v>8.0259999999999998</v>
      </c>
      <c r="J43" s="7"/>
      <c r="K43" s="33" t="s">
        <v>111</v>
      </c>
      <c r="L43" s="56"/>
    </row>
    <row r="44" spans="1:16" s="9" customFormat="1" ht="33" customHeight="1">
      <c r="A44" s="68" t="s">
        <v>49</v>
      </c>
      <c r="B44" s="68"/>
      <c r="C44" s="44"/>
      <c r="D44" s="11">
        <f>SUM(D10:D43)</f>
        <v>46.385629999999999</v>
      </c>
      <c r="E44" s="5"/>
      <c r="F44" s="5">
        <f>SUM(F10:F43)</f>
        <v>18.407097199999999</v>
      </c>
      <c r="G44" s="5">
        <f>SUM(G10:G43)</f>
        <v>20.121500000000001</v>
      </c>
      <c r="H44" s="5">
        <f>SUM(H10:H43)</f>
        <v>4.4987599999999999</v>
      </c>
      <c r="I44" s="5">
        <f>SUM(I17:I43)</f>
        <v>12.113999999999999</v>
      </c>
      <c r="J44" s="44"/>
      <c r="K44" s="42"/>
      <c r="L44" s="57"/>
    </row>
    <row r="45" spans="1:16" s="3" customFormat="1" ht="39" customHeight="1">
      <c r="A45" s="67" t="s">
        <v>48</v>
      </c>
      <c r="B45" s="67"/>
      <c r="C45" s="67"/>
      <c r="D45" s="67"/>
      <c r="E45" s="67"/>
      <c r="F45" s="67"/>
      <c r="G45" s="67"/>
      <c r="H45" s="67"/>
      <c r="I45" s="67"/>
      <c r="J45" s="67"/>
      <c r="K45" s="42"/>
      <c r="L45" s="58"/>
    </row>
    <row r="46" spans="1:16" s="3" customFormat="1" ht="38.25" customHeight="1">
      <c r="A46" s="7"/>
      <c r="B46" s="45" t="s">
        <v>29</v>
      </c>
      <c r="C46" s="5"/>
      <c r="D46" s="6"/>
      <c r="E46" s="5"/>
      <c r="F46" s="8"/>
      <c r="G46" s="6"/>
      <c r="H46" s="6"/>
      <c r="I46" s="11"/>
      <c r="J46" s="7"/>
      <c r="K46" s="33"/>
      <c r="L46" s="58"/>
    </row>
    <row r="47" spans="1:16" s="50" customFormat="1" ht="63.75" customHeight="1">
      <c r="A47" s="7">
        <v>1</v>
      </c>
      <c r="B47" s="12" t="s">
        <v>21</v>
      </c>
      <c r="C47" s="5">
        <f>310.28/0.3048</f>
        <v>1017.9790026246718</v>
      </c>
      <c r="D47" s="8"/>
      <c r="E47" s="5"/>
      <c r="F47" s="7"/>
      <c r="G47" s="8"/>
      <c r="H47" s="8"/>
      <c r="I47" s="6"/>
      <c r="J47" s="40" t="s">
        <v>74</v>
      </c>
      <c r="K47" s="33" t="s">
        <v>96</v>
      </c>
      <c r="L47" s="58"/>
    </row>
    <row r="48" spans="1:16" s="50" customFormat="1" ht="63.75" customHeight="1">
      <c r="A48" s="7">
        <v>2</v>
      </c>
      <c r="B48" s="12" t="s">
        <v>19</v>
      </c>
      <c r="C48" s="5">
        <f>396.545/0.3048</f>
        <v>1301.0006561679791</v>
      </c>
      <c r="D48" s="8">
        <f>2467/1000</f>
        <v>2.4670000000000001</v>
      </c>
      <c r="E48" s="39">
        <f>34.2155/1000</f>
        <v>3.4215499999999996E-2</v>
      </c>
      <c r="F48" s="25">
        <v>0</v>
      </c>
      <c r="G48" s="8">
        <v>0.312</v>
      </c>
      <c r="H48" s="8">
        <v>0</v>
      </c>
      <c r="I48" s="8">
        <v>0.67600000000000005</v>
      </c>
      <c r="J48" s="40" t="s">
        <v>75</v>
      </c>
      <c r="K48" s="33" t="s">
        <v>95</v>
      </c>
      <c r="L48" s="58"/>
    </row>
    <row r="49" spans="1:12" ht="46.5" customHeight="1">
      <c r="A49" s="44"/>
      <c r="B49" s="45" t="s">
        <v>1</v>
      </c>
      <c r="C49" s="5"/>
      <c r="D49" s="8"/>
      <c r="E49" s="8"/>
      <c r="F49" s="8"/>
      <c r="G49" s="8"/>
      <c r="H49" s="8"/>
      <c r="I49" s="8"/>
      <c r="J49" s="20"/>
      <c r="K49" s="33"/>
      <c r="L49" s="58"/>
    </row>
    <row r="50" spans="1:12" s="47" customFormat="1" ht="69" customHeight="1">
      <c r="A50" s="7">
        <v>3</v>
      </c>
      <c r="B50" s="12" t="s">
        <v>2</v>
      </c>
      <c r="C50" s="5">
        <f>514.81/0.3048</f>
        <v>1689.0091863517057</v>
      </c>
      <c r="D50" s="8">
        <f>1572/1000</f>
        <v>1.5720000000000001</v>
      </c>
      <c r="E50" s="8">
        <f>410.39/1000</f>
        <v>0.41038999999999998</v>
      </c>
      <c r="F50" s="8">
        <f>E50-0.27</f>
        <v>0.14038999999999996</v>
      </c>
      <c r="G50" s="8">
        <f>1.275-0.027</f>
        <v>1.248</v>
      </c>
      <c r="H50" s="8">
        <v>0</v>
      </c>
      <c r="I50" s="8"/>
      <c r="J50" s="7" t="s">
        <v>57</v>
      </c>
      <c r="K50" s="33" t="s">
        <v>97</v>
      </c>
      <c r="L50" s="58"/>
    </row>
    <row r="51" spans="1:12" s="3" customFormat="1" ht="36.75" customHeight="1">
      <c r="A51" s="44"/>
      <c r="B51" s="45" t="s">
        <v>46</v>
      </c>
      <c r="C51" s="5"/>
      <c r="D51" s="5"/>
      <c r="E51" s="7"/>
      <c r="F51" s="7"/>
      <c r="G51" s="8"/>
      <c r="H51" s="8"/>
      <c r="I51" s="8"/>
      <c r="J51" s="20"/>
      <c r="K51" s="33"/>
      <c r="L51" s="58"/>
    </row>
    <row r="52" spans="1:12" s="47" customFormat="1" ht="63.75" customHeight="1">
      <c r="A52" s="7">
        <v>4</v>
      </c>
      <c r="B52" s="12" t="s">
        <v>13</v>
      </c>
      <c r="C52" s="5">
        <f>253/0.3048</f>
        <v>830.0524934383202</v>
      </c>
      <c r="D52" s="8">
        <f>3139/1000</f>
        <v>3.1389999999999998</v>
      </c>
      <c r="E52" s="8">
        <f>1529.51/1000</f>
        <v>1.5295099999999999</v>
      </c>
      <c r="F52" s="8">
        <f>E52-1.24</f>
        <v>0.28950999999999993</v>
      </c>
      <c r="G52" s="8">
        <v>0</v>
      </c>
      <c r="H52" s="8">
        <v>2.5720000000000001</v>
      </c>
      <c r="I52" s="8"/>
      <c r="J52" s="20"/>
      <c r="K52" s="33" t="s">
        <v>112</v>
      </c>
      <c r="L52" s="58"/>
    </row>
    <row r="53" spans="1:12" ht="30.75" customHeight="1">
      <c r="A53" s="7"/>
      <c r="B53" s="45" t="s">
        <v>28</v>
      </c>
      <c r="C53" s="5"/>
      <c r="D53" s="8"/>
      <c r="E53" s="8"/>
      <c r="F53" s="8"/>
      <c r="G53" s="8"/>
      <c r="H53" s="8"/>
      <c r="I53" s="8"/>
      <c r="J53" s="20"/>
      <c r="K53" s="33"/>
      <c r="L53" s="58"/>
    </row>
    <row r="54" spans="1:12" s="52" customFormat="1" ht="63.75" customHeight="1">
      <c r="A54" s="7">
        <v>5</v>
      </c>
      <c r="B54" s="12" t="s">
        <v>15</v>
      </c>
      <c r="C54" s="5">
        <f>95.86/0.3048</f>
        <v>314.501312335958</v>
      </c>
      <c r="D54" s="8">
        <f>2537/1000</f>
        <v>2.5369999999999999</v>
      </c>
      <c r="E54" s="8">
        <f>1024/1000</f>
        <v>1.024</v>
      </c>
      <c r="F54" s="8">
        <f>E54-0.377</f>
        <v>0.64700000000000002</v>
      </c>
      <c r="G54" s="8">
        <f>2.18-0.377</f>
        <v>1.8030000000000002</v>
      </c>
      <c r="H54" s="8">
        <f>1.137+2.473+0.521+0.15+0.074+0.111</f>
        <v>4.4660000000000002</v>
      </c>
      <c r="I54" s="8">
        <v>6.4690000000000003</v>
      </c>
      <c r="J54" s="46"/>
      <c r="K54" s="33" t="s">
        <v>109</v>
      </c>
      <c r="L54" s="59">
        <v>516</v>
      </c>
    </row>
    <row r="55" spans="1:12" s="47" customFormat="1" ht="63.75" customHeight="1">
      <c r="A55" s="7">
        <v>6</v>
      </c>
      <c r="B55" s="12" t="s">
        <v>16</v>
      </c>
      <c r="C55" s="5">
        <f>118.26/0.3048</f>
        <v>387.99212598425197</v>
      </c>
      <c r="D55" s="8">
        <f>665/1000</f>
        <v>0.66500000000000004</v>
      </c>
      <c r="E55" s="8">
        <f>216.51/1000</f>
        <v>0.21650999999999998</v>
      </c>
      <c r="F55" s="8">
        <f>E55-0.055</f>
        <v>0.16150999999999999</v>
      </c>
      <c r="G55" s="8">
        <f>0.665-0.055</f>
        <v>0.61</v>
      </c>
      <c r="H55" s="8">
        <v>7.0099999999999996E-2</v>
      </c>
      <c r="I55" s="8">
        <v>0.84</v>
      </c>
      <c r="J55" s="19" t="s">
        <v>65</v>
      </c>
      <c r="K55" s="33" t="s">
        <v>107</v>
      </c>
      <c r="L55" s="58"/>
    </row>
    <row r="56" spans="1:12" s="50" customFormat="1" ht="63.75" customHeight="1">
      <c r="A56" s="7">
        <v>7</v>
      </c>
      <c r="B56" s="12" t="s">
        <v>18</v>
      </c>
      <c r="C56" s="5">
        <f>195.38/0.3048</f>
        <v>641.01049868766404</v>
      </c>
      <c r="D56" s="8">
        <f>397/1000</f>
        <v>0.39700000000000002</v>
      </c>
      <c r="E56" s="8">
        <f>36.23/1000</f>
        <v>3.6229999999999998E-2</v>
      </c>
      <c r="F56" s="8">
        <f>E56-0.013</f>
        <v>2.3230000000000001E-2</v>
      </c>
      <c r="G56" s="8">
        <f>0.2725-0.013</f>
        <v>0.25950000000000001</v>
      </c>
      <c r="H56" s="8"/>
      <c r="I56" s="8">
        <v>0.40500000000000003</v>
      </c>
      <c r="J56" s="42"/>
      <c r="K56" s="33" t="s">
        <v>106</v>
      </c>
      <c r="L56" s="58"/>
    </row>
    <row r="57" spans="1:12" s="3" customFormat="1" ht="46.5" customHeight="1">
      <c r="A57" s="44"/>
      <c r="B57" s="45" t="s">
        <v>0</v>
      </c>
      <c r="C57" s="11"/>
      <c r="D57" s="5">
        <f t="shared" ref="D57" si="1">SUM(D47:D56)</f>
        <v>10.776999999999999</v>
      </c>
      <c r="E57" s="5"/>
      <c r="F57" s="8">
        <f t="shared" ref="F57" si="2">SUM(F47:F56)</f>
        <v>1.2616400000000001</v>
      </c>
      <c r="G57" s="5">
        <f t="shared" ref="G57:H57" si="3">SUM(G47:G56)</f>
        <v>4.2324999999999999</v>
      </c>
      <c r="H57" s="5">
        <f t="shared" si="3"/>
        <v>7.1081000000000003</v>
      </c>
      <c r="I57" s="5">
        <f>SUM(I47:I56)</f>
        <v>8.39</v>
      </c>
      <c r="J57" s="7"/>
      <c r="K57" s="33"/>
      <c r="L57" s="58"/>
    </row>
    <row r="58" spans="1:12" s="3" customFormat="1" ht="36.75" customHeight="1">
      <c r="A58" s="44"/>
      <c r="B58" s="45" t="s">
        <v>50</v>
      </c>
      <c r="C58" s="11"/>
      <c r="D58" s="5">
        <f t="shared" ref="D58" si="4">D57+D44</f>
        <v>57.16263</v>
      </c>
      <c r="E58" s="5"/>
      <c r="F58" s="5">
        <f t="shared" ref="F58" si="5">F57+F44</f>
        <v>19.668737199999999</v>
      </c>
      <c r="G58" s="5">
        <f t="shared" ref="G58:H58" si="6">G57+G44</f>
        <v>24.353999999999999</v>
      </c>
      <c r="H58" s="5">
        <f t="shared" si="6"/>
        <v>11.606860000000001</v>
      </c>
      <c r="I58" s="5">
        <f>I57+I44</f>
        <v>20.503999999999998</v>
      </c>
      <c r="J58" s="7"/>
      <c r="K58" s="33"/>
      <c r="L58" s="20"/>
    </row>
    <row r="59" spans="1:12" s="3" customFormat="1" ht="23.25">
      <c r="A59" s="38"/>
      <c r="B59" s="76"/>
      <c r="C59" s="76"/>
      <c r="D59" s="76"/>
      <c r="E59" s="76"/>
      <c r="F59" s="76"/>
      <c r="G59" s="76"/>
      <c r="H59" s="19"/>
      <c r="I59" s="7"/>
      <c r="J59" s="20"/>
      <c r="K59" s="20"/>
      <c r="L59" s="20"/>
    </row>
    <row r="60" spans="1:12" s="3" customFormat="1" ht="15" customHeight="1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54"/>
    </row>
    <row r="61" spans="1:12" s="3" customFormat="1" ht="22.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54"/>
    </row>
    <row r="62" spans="1:12" s="3" customFormat="1" ht="15" hidden="1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54"/>
    </row>
    <row r="63" spans="1:12" s="3" customFormat="1">
      <c r="B63" s="13"/>
      <c r="C63" s="9"/>
      <c r="E63" s="21"/>
      <c r="F63" s="22"/>
      <c r="G63" s="16"/>
      <c r="I63" s="27"/>
    </row>
    <row r="64" spans="1:12" s="3" customFormat="1" ht="26.25">
      <c r="B64" s="14"/>
      <c r="C64" s="4"/>
      <c r="D64" s="4"/>
      <c r="E64" s="21"/>
      <c r="F64" s="22"/>
      <c r="G64" s="17"/>
      <c r="I64" s="27"/>
    </row>
    <row r="65" spans="2:9" s="3" customFormat="1">
      <c r="B65" s="13"/>
      <c r="C65" s="9"/>
      <c r="E65" s="21"/>
      <c r="F65" s="22"/>
      <c r="G65" s="16"/>
      <c r="I65" s="27"/>
    </row>
    <row r="66" spans="2:9" s="3" customFormat="1">
      <c r="B66" s="13"/>
      <c r="C66" s="9"/>
      <c r="E66" s="21"/>
      <c r="F66" s="22"/>
      <c r="G66" s="16"/>
      <c r="I66" s="27"/>
    </row>
    <row r="67" spans="2:9" s="3" customFormat="1">
      <c r="B67" s="13"/>
      <c r="C67" s="9"/>
      <c r="E67" s="21"/>
      <c r="F67" s="22"/>
      <c r="G67" s="16"/>
      <c r="I67" s="27"/>
    </row>
    <row r="68" spans="2:9" s="3" customFormat="1">
      <c r="B68" s="13"/>
      <c r="C68" s="9"/>
      <c r="E68" s="21"/>
      <c r="F68" s="22"/>
      <c r="G68" s="16"/>
      <c r="I68" s="27"/>
    </row>
    <row r="69" spans="2:9" s="3" customFormat="1">
      <c r="B69" s="13"/>
      <c r="C69" s="9"/>
      <c r="E69" s="21"/>
      <c r="F69" s="22"/>
      <c r="G69" s="16"/>
      <c r="I69" s="27"/>
    </row>
    <row r="70" spans="2:9" s="3" customFormat="1">
      <c r="B70" s="13"/>
      <c r="C70" s="9"/>
      <c r="E70" s="21"/>
      <c r="F70" s="22"/>
      <c r="G70" s="16"/>
      <c r="I70" s="27"/>
    </row>
    <row r="71" spans="2:9" s="3" customFormat="1">
      <c r="B71" s="13"/>
      <c r="C71" s="9"/>
      <c r="E71" s="21"/>
      <c r="F71" s="22"/>
      <c r="G71" s="16"/>
      <c r="I71" s="27"/>
    </row>
    <row r="72" spans="2:9" s="3" customFormat="1">
      <c r="B72" s="13"/>
      <c r="C72" s="9"/>
      <c r="E72" s="21"/>
      <c r="F72" s="22"/>
      <c r="G72" s="16"/>
      <c r="I72" s="27"/>
    </row>
    <row r="73" spans="2:9" s="3" customFormat="1">
      <c r="B73" s="13"/>
      <c r="C73" s="9"/>
      <c r="E73" s="21"/>
      <c r="F73" s="22"/>
      <c r="G73" s="16"/>
      <c r="I73" s="27"/>
    </row>
    <row r="74" spans="2:9" s="3" customFormat="1">
      <c r="B74" s="13"/>
      <c r="C74" s="9"/>
      <c r="E74" s="21"/>
      <c r="F74" s="22"/>
      <c r="G74" s="16"/>
      <c r="I74" s="27"/>
    </row>
    <row r="75" spans="2:9" s="3" customFormat="1">
      <c r="B75" s="13"/>
      <c r="C75" s="9"/>
      <c r="E75" s="21"/>
      <c r="F75" s="22"/>
      <c r="G75" s="16"/>
      <c r="I75" s="27"/>
    </row>
    <row r="76" spans="2:9" s="3" customFormat="1">
      <c r="B76" s="13"/>
      <c r="C76" s="9"/>
      <c r="E76" s="21"/>
      <c r="F76" s="22"/>
      <c r="G76" s="16"/>
      <c r="I76" s="27"/>
    </row>
    <row r="77" spans="2:9" s="3" customFormat="1">
      <c r="B77" s="13"/>
      <c r="C77" s="9"/>
      <c r="E77" s="21"/>
      <c r="F77" s="22"/>
      <c r="G77" s="16"/>
      <c r="I77" s="27"/>
    </row>
    <row r="78" spans="2:9" s="3" customFormat="1">
      <c r="B78" s="13"/>
      <c r="C78" s="9"/>
      <c r="E78" s="21"/>
      <c r="F78" s="22"/>
      <c r="G78" s="16"/>
      <c r="I78" s="27"/>
    </row>
    <row r="79" spans="2:9" s="3" customFormat="1">
      <c r="B79" s="13"/>
      <c r="C79" s="9"/>
      <c r="E79" s="21"/>
      <c r="F79" s="22"/>
      <c r="G79" s="16"/>
      <c r="I79" s="27"/>
    </row>
    <row r="80" spans="2:9" s="3" customFormat="1">
      <c r="B80" s="13"/>
      <c r="C80" s="9"/>
      <c r="E80" s="21"/>
      <c r="F80" s="22"/>
      <c r="G80" s="16"/>
      <c r="I80" s="27"/>
    </row>
    <row r="81" spans="2:9" s="3" customFormat="1">
      <c r="B81" s="13"/>
      <c r="C81" s="9"/>
      <c r="E81" s="21"/>
      <c r="F81" s="22"/>
      <c r="G81" s="16"/>
      <c r="I81" s="27"/>
    </row>
    <row r="82" spans="2:9" s="3" customFormat="1">
      <c r="B82" s="13"/>
      <c r="C82" s="9"/>
      <c r="E82" s="21"/>
      <c r="F82" s="22"/>
      <c r="G82" s="16"/>
      <c r="I82" s="27"/>
    </row>
    <row r="83" spans="2:9" s="3" customFormat="1">
      <c r="B83" s="13"/>
      <c r="C83" s="9"/>
      <c r="E83" s="21"/>
      <c r="F83" s="22"/>
      <c r="G83" s="16"/>
      <c r="I83" s="27"/>
    </row>
    <row r="84" spans="2:9" s="3" customFormat="1">
      <c r="B84" s="13"/>
      <c r="C84" s="9"/>
      <c r="E84" s="21"/>
      <c r="F84" s="22"/>
      <c r="G84" s="16"/>
      <c r="I84" s="27"/>
    </row>
    <row r="85" spans="2:9" s="3" customFormat="1">
      <c r="B85" s="13"/>
      <c r="C85" s="9"/>
      <c r="E85" s="21"/>
      <c r="F85" s="22"/>
      <c r="G85" s="16"/>
      <c r="I85" s="27"/>
    </row>
    <row r="86" spans="2:9" s="3" customFormat="1">
      <c r="B86" s="13"/>
      <c r="C86" s="9"/>
      <c r="E86" s="21"/>
      <c r="F86" s="22"/>
      <c r="G86" s="16"/>
      <c r="I86" s="27"/>
    </row>
    <row r="87" spans="2:9" s="3" customFormat="1">
      <c r="B87" s="13"/>
      <c r="C87" s="9"/>
      <c r="E87" s="21"/>
      <c r="F87" s="22"/>
      <c r="G87" s="16"/>
      <c r="I87" s="27"/>
    </row>
    <row r="88" spans="2:9" s="3" customFormat="1">
      <c r="B88" s="13"/>
      <c r="C88" s="9"/>
      <c r="E88" s="21"/>
      <c r="F88" s="22"/>
      <c r="G88" s="16"/>
      <c r="I88" s="27"/>
    </row>
    <row r="89" spans="2:9" s="3" customFormat="1">
      <c r="B89" s="13"/>
      <c r="C89" s="9"/>
      <c r="E89" s="21"/>
      <c r="F89" s="22"/>
      <c r="G89" s="16"/>
      <c r="I89" s="27"/>
    </row>
    <row r="90" spans="2:9" s="3" customFormat="1">
      <c r="B90" s="13"/>
      <c r="C90" s="9"/>
      <c r="E90" s="21"/>
      <c r="F90" s="22"/>
      <c r="G90" s="16"/>
      <c r="I90" s="27"/>
    </row>
    <row r="91" spans="2:9" s="3" customFormat="1">
      <c r="B91" s="13"/>
      <c r="C91" s="9"/>
      <c r="E91" s="21"/>
      <c r="F91" s="22"/>
      <c r="G91" s="16"/>
      <c r="I91" s="27"/>
    </row>
    <row r="92" spans="2:9" s="3" customFormat="1">
      <c r="B92" s="13"/>
      <c r="C92" s="9"/>
      <c r="E92" s="21"/>
      <c r="F92" s="22"/>
      <c r="G92" s="16"/>
      <c r="I92" s="27"/>
    </row>
    <row r="93" spans="2:9" s="3" customFormat="1">
      <c r="B93" s="13"/>
      <c r="C93" s="9"/>
      <c r="E93" s="21"/>
      <c r="F93" s="22"/>
      <c r="G93" s="16"/>
      <c r="I93" s="27"/>
    </row>
    <row r="94" spans="2:9" s="3" customFormat="1">
      <c r="B94" s="13"/>
      <c r="C94" s="9"/>
      <c r="E94" s="21"/>
      <c r="F94" s="22"/>
      <c r="G94" s="16"/>
      <c r="I94" s="27"/>
    </row>
    <row r="95" spans="2:9" s="3" customFormat="1">
      <c r="B95" s="13"/>
      <c r="C95" s="9"/>
      <c r="E95" s="21"/>
      <c r="F95" s="22"/>
      <c r="G95" s="16"/>
      <c r="I95" s="27"/>
    </row>
    <row r="96" spans="2:9" s="3" customFormat="1">
      <c r="B96" s="13"/>
      <c r="C96" s="9"/>
      <c r="E96" s="21"/>
      <c r="F96" s="22"/>
      <c r="G96" s="16"/>
      <c r="I96" s="27"/>
    </row>
    <row r="97" spans="2:9" s="3" customFormat="1">
      <c r="B97" s="13"/>
      <c r="C97" s="9"/>
      <c r="E97" s="21"/>
      <c r="F97" s="22"/>
      <c r="G97" s="16"/>
      <c r="I97" s="27"/>
    </row>
    <row r="98" spans="2:9" s="3" customFormat="1">
      <c r="B98" s="13"/>
      <c r="C98" s="9"/>
      <c r="E98" s="21"/>
      <c r="F98" s="22"/>
      <c r="G98" s="16"/>
      <c r="I98" s="27"/>
    </row>
    <row r="99" spans="2:9" s="3" customFormat="1">
      <c r="B99" s="13"/>
      <c r="C99" s="9"/>
      <c r="E99" s="21"/>
      <c r="F99" s="22"/>
      <c r="G99" s="16"/>
      <c r="I99" s="27"/>
    </row>
    <row r="100" spans="2:9" s="3" customFormat="1">
      <c r="B100" s="13"/>
      <c r="C100" s="9"/>
      <c r="E100" s="21"/>
      <c r="F100" s="22"/>
      <c r="G100" s="16"/>
      <c r="I100" s="27"/>
    </row>
    <row r="101" spans="2:9" s="3" customFormat="1">
      <c r="B101" s="13"/>
      <c r="C101" s="9"/>
      <c r="E101" s="21"/>
      <c r="F101" s="22"/>
      <c r="G101" s="16"/>
      <c r="I101" s="27"/>
    </row>
    <row r="102" spans="2:9" s="3" customFormat="1">
      <c r="B102" s="13"/>
      <c r="C102" s="9"/>
      <c r="E102" s="21"/>
      <c r="F102" s="22"/>
      <c r="G102" s="16"/>
      <c r="I102" s="27"/>
    </row>
    <row r="103" spans="2:9" s="3" customFormat="1">
      <c r="B103" s="13"/>
      <c r="C103" s="9"/>
      <c r="E103" s="21"/>
      <c r="F103" s="22"/>
      <c r="G103" s="16"/>
      <c r="I103" s="27"/>
    </row>
    <row r="104" spans="2:9" s="3" customFormat="1">
      <c r="B104" s="13"/>
      <c r="C104" s="9"/>
      <c r="E104" s="21"/>
      <c r="F104" s="22"/>
      <c r="G104" s="16"/>
      <c r="I104" s="27"/>
    </row>
    <row r="105" spans="2:9" s="3" customFormat="1">
      <c r="B105" s="13"/>
      <c r="C105" s="9"/>
      <c r="E105" s="21"/>
      <c r="F105" s="22"/>
      <c r="G105" s="16"/>
      <c r="I105" s="27"/>
    </row>
    <row r="106" spans="2:9" s="3" customFormat="1">
      <c r="B106" s="13"/>
      <c r="C106" s="9"/>
      <c r="E106" s="21"/>
      <c r="F106" s="22"/>
      <c r="G106" s="16"/>
      <c r="I106" s="27"/>
    </row>
    <row r="107" spans="2:9" s="3" customFormat="1">
      <c r="B107" s="13"/>
      <c r="C107" s="9"/>
      <c r="E107" s="21"/>
      <c r="F107" s="22"/>
      <c r="G107" s="16"/>
      <c r="I107" s="27"/>
    </row>
    <row r="108" spans="2:9" s="3" customFormat="1">
      <c r="B108" s="13"/>
      <c r="C108" s="9"/>
      <c r="E108" s="21"/>
      <c r="F108" s="22"/>
      <c r="G108" s="16"/>
      <c r="I108" s="27"/>
    </row>
    <row r="109" spans="2:9" s="3" customFormat="1">
      <c r="B109" s="13"/>
      <c r="C109" s="9"/>
      <c r="E109" s="21"/>
      <c r="F109" s="22"/>
      <c r="G109" s="16"/>
      <c r="I109" s="27"/>
    </row>
    <row r="110" spans="2:9" s="3" customFormat="1">
      <c r="B110" s="13"/>
      <c r="C110" s="9"/>
      <c r="E110" s="21"/>
      <c r="F110" s="22"/>
      <c r="G110" s="16"/>
      <c r="I110" s="27"/>
    </row>
    <row r="111" spans="2:9" s="3" customFormat="1">
      <c r="B111" s="13"/>
      <c r="C111" s="9"/>
      <c r="E111" s="21"/>
      <c r="F111" s="22"/>
      <c r="G111" s="16"/>
      <c r="I111" s="27"/>
    </row>
    <row r="112" spans="2:9" s="3" customFormat="1">
      <c r="B112" s="13"/>
      <c r="C112" s="9"/>
      <c r="E112" s="21"/>
      <c r="F112" s="22"/>
      <c r="G112" s="16"/>
      <c r="I112" s="27"/>
    </row>
    <row r="113" spans="2:9" s="3" customFormat="1">
      <c r="B113" s="13"/>
      <c r="C113" s="9"/>
      <c r="E113" s="21"/>
      <c r="F113" s="22"/>
      <c r="G113" s="16"/>
      <c r="I113" s="27"/>
    </row>
    <row r="114" spans="2:9" s="3" customFormat="1">
      <c r="B114" s="13"/>
      <c r="C114" s="9"/>
      <c r="E114" s="21"/>
      <c r="F114" s="22"/>
      <c r="G114" s="16"/>
      <c r="I114" s="27"/>
    </row>
    <row r="115" spans="2:9" s="3" customFormat="1">
      <c r="B115" s="13"/>
      <c r="C115" s="9"/>
      <c r="E115" s="21"/>
      <c r="F115" s="22"/>
      <c r="G115" s="16"/>
      <c r="I115" s="27"/>
    </row>
    <row r="116" spans="2:9" s="3" customFormat="1">
      <c r="B116" s="13"/>
      <c r="C116" s="9"/>
      <c r="E116" s="21"/>
      <c r="F116" s="22"/>
      <c r="G116" s="16"/>
      <c r="I116" s="27"/>
    </row>
    <row r="117" spans="2:9" s="3" customFormat="1">
      <c r="B117" s="13"/>
      <c r="C117" s="9"/>
      <c r="E117" s="21"/>
      <c r="F117" s="22"/>
      <c r="G117" s="16"/>
      <c r="I117" s="27"/>
    </row>
    <row r="118" spans="2:9" s="3" customFormat="1">
      <c r="B118" s="13"/>
      <c r="C118" s="9"/>
      <c r="E118" s="21"/>
      <c r="F118" s="22"/>
      <c r="G118" s="16"/>
      <c r="I118" s="27"/>
    </row>
    <row r="119" spans="2:9" s="3" customFormat="1">
      <c r="B119" s="13"/>
      <c r="C119" s="9"/>
      <c r="E119" s="21"/>
      <c r="F119" s="22"/>
      <c r="G119" s="16"/>
      <c r="I119" s="27"/>
    </row>
    <row r="120" spans="2:9" s="3" customFormat="1">
      <c r="B120" s="13"/>
      <c r="C120" s="9"/>
      <c r="E120" s="21"/>
      <c r="F120" s="22"/>
      <c r="G120" s="16"/>
      <c r="I120" s="27"/>
    </row>
    <row r="121" spans="2:9" s="3" customFormat="1">
      <c r="B121" s="13"/>
      <c r="C121" s="9"/>
      <c r="E121" s="21"/>
      <c r="F121" s="22"/>
      <c r="G121" s="16"/>
      <c r="I121" s="27"/>
    </row>
    <row r="122" spans="2:9" s="3" customFormat="1">
      <c r="B122" s="13"/>
      <c r="C122" s="9"/>
      <c r="E122" s="21"/>
      <c r="F122" s="22"/>
      <c r="G122" s="16"/>
      <c r="I122" s="27"/>
    </row>
    <row r="123" spans="2:9" s="3" customFormat="1">
      <c r="B123" s="13"/>
      <c r="C123" s="9"/>
      <c r="E123" s="21"/>
      <c r="F123" s="22"/>
      <c r="G123" s="16"/>
      <c r="I123" s="27"/>
    </row>
    <row r="124" spans="2:9" s="3" customFormat="1">
      <c r="B124" s="13"/>
      <c r="C124" s="9"/>
      <c r="E124" s="21"/>
      <c r="F124" s="22"/>
      <c r="G124" s="16"/>
      <c r="I124" s="27"/>
    </row>
    <row r="125" spans="2:9" s="3" customFormat="1">
      <c r="B125" s="13"/>
      <c r="C125" s="9"/>
      <c r="E125" s="21"/>
      <c r="F125" s="22"/>
      <c r="G125" s="16"/>
      <c r="I125" s="27"/>
    </row>
    <row r="126" spans="2:9" s="3" customFormat="1">
      <c r="B126" s="13"/>
      <c r="C126" s="9"/>
      <c r="E126" s="21"/>
      <c r="F126" s="22"/>
      <c r="G126" s="16"/>
      <c r="I126" s="27"/>
    </row>
    <row r="127" spans="2:9" s="3" customFormat="1">
      <c r="B127" s="13"/>
      <c r="C127" s="9"/>
      <c r="E127" s="21"/>
      <c r="F127" s="22"/>
      <c r="G127" s="16"/>
      <c r="I127" s="27"/>
    </row>
    <row r="128" spans="2:9" s="3" customFormat="1">
      <c r="B128" s="13"/>
      <c r="C128" s="9"/>
      <c r="E128" s="21"/>
      <c r="F128" s="22"/>
      <c r="G128" s="16"/>
      <c r="I128" s="27"/>
    </row>
    <row r="129" spans="2:9" s="3" customFormat="1">
      <c r="B129" s="13"/>
      <c r="C129" s="9"/>
      <c r="E129" s="21"/>
      <c r="F129" s="22"/>
      <c r="G129" s="16"/>
      <c r="I129" s="27"/>
    </row>
    <row r="130" spans="2:9" s="3" customFormat="1">
      <c r="B130" s="13"/>
      <c r="C130" s="9"/>
      <c r="E130" s="21"/>
      <c r="F130" s="22"/>
      <c r="G130" s="16"/>
      <c r="I130" s="27"/>
    </row>
    <row r="131" spans="2:9" s="3" customFormat="1">
      <c r="B131" s="13"/>
      <c r="C131" s="9"/>
      <c r="E131" s="21"/>
      <c r="F131" s="22"/>
      <c r="G131" s="16"/>
      <c r="I131" s="27"/>
    </row>
    <row r="132" spans="2:9" s="3" customFormat="1">
      <c r="B132" s="13"/>
      <c r="C132" s="9"/>
      <c r="E132" s="21"/>
      <c r="F132" s="22"/>
      <c r="G132" s="16"/>
      <c r="I132" s="27"/>
    </row>
    <row r="133" spans="2:9" s="3" customFormat="1">
      <c r="B133" s="13"/>
      <c r="C133" s="9"/>
      <c r="E133" s="21"/>
      <c r="F133" s="22"/>
      <c r="G133" s="16"/>
      <c r="I133" s="27"/>
    </row>
    <row r="134" spans="2:9" s="3" customFormat="1">
      <c r="B134" s="13"/>
      <c r="C134" s="9"/>
      <c r="E134" s="21"/>
      <c r="F134" s="22"/>
      <c r="G134" s="16"/>
      <c r="I134" s="27"/>
    </row>
    <row r="135" spans="2:9" s="3" customFormat="1">
      <c r="B135" s="13"/>
      <c r="C135" s="9"/>
      <c r="E135" s="21"/>
      <c r="F135" s="22"/>
      <c r="G135" s="16"/>
      <c r="I135" s="27"/>
    </row>
    <row r="136" spans="2:9" s="3" customFormat="1">
      <c r="B136" s="13"/>
      <c r="C136" s="9"/>
      <c r="E136" s="21"/>
      <c r="F136" s="22"/>
      <c r="G136" s="16"/>
      <c r="I136" s="27"/>
    </row>
    <row r="137" spans="2:9" s="3" customFormat="1">
      <c r="B137" s="13"/>
      <c r="C137" s="9"/>
      <c r="E137" s="21"/>
      <c r="F137" s="22"/>
      <c r="G137" s="16"/>
      <c r="I137" s="27"/>
    </row>
    <row r="138" spans="2:9" s="3" customFormat="1">
      <c r="B138" s="13"/>
      <c r="C138" s="9"/>
      <c r="E138" s="21"/>
      <c r="F138" s="22"/>
      <c r="G138" s="16"/>
      <c r="I138" s="27"/>
    </row>
    <row r="139" spans="2:9" s="3" customFormat="1">
      <c r="B139" s="13"/>
      <c r="C139" s="9"/>
      <c r="E139" s="21"/>
      <c r="F139" s="22"/>
      <c r="G139" s="16"/>
      <c r="I139" s="27"/>
    </row>
    <row r="140" spans="2:9" s="3" customFormat="1">
      <c r="B140" s="13"/>
      <c r="C140" s="9"/>
      <c r="E140" s="21"/>
      <c r="F140" s="22"/>
      <c r="G140" s="16"/>
      <c r="I140" s="27"/>
    </row>
    <row r="141" spans="2:9" s="3" customFormat="1">
      <c r="B141" s="13"/>
      <c r="C141" s="9"/>
      <c r="E141" s="21"/>
      <c r="F141" s="22"/>
      <c r="G141" s="16"/>
      <c r="I141" s="27"/>
    </row>
    <row r="142" spans="2:9" s="3" customFormat="1">
      <c r="B142" s="13"/>
      <c r="C142" s="9"/>
      <c r="E142" s="21"/>
      <c r="F142" s="22"/>
      <c r="G142" s="16"/>
      <c r="I142" s="27"/>
    </row>
    <row r="143" spans="2:9" s="3" customFormat="1">
      <c r="B143" s="13"/>
      <c r="C143" s="9"/>
      <c r="E143" s="21"/>
      <c r="F143" s="22"/>
      <c r="G143" s="16"/>
      <c r="I143" s="27"/>
    </row>
    <row r="144" spans="2:9" s="3" customFormat="1">
      <c r="B144" s="13"/>
      <c r="C144" s="9"/>
      <c r="E144" s="21"/>
      <c r="F144" s="22"/>
      <c r="G144" s="16"/>
      <c r="I144" s="27"/>
    </row>
    <row r="145" spans="2:9" s="3" customFormat="1">
      <c r="B145" s="13"/>
      <c r="C145" s="9"/>
      <c r="E145" s="21"/>
      <c r="F145" s="22"/>
      <c r="G145" s="16"/>
      <c r="I145" s="27"/>
    </row>
    <row r="146" spans="2:9" s="3" customFormat="1">
      <c r="B146" s="13"/>
      <c r="C146" s="9"/>
      <c r="E146" s="21"/>
      <c r="F146" s="22"/>
      <c r="G146" s="16"/>
      <c r="I146" s="27"/>
    </row>
    <row r="147" spans="2:9" s="3" customFormat="1">
      <c r="B147" s="13"/>
      <c r="C147" s="9"/>
      <c r="E147" s="21"/>
      <c r="F147" s="22"/>
      <c r="G147" s="16"/>
      <c r="I147" s="27"/>
    </row>
    <row r="148" spans="2:9" s="3" customFormat="1">
      <c r="B148" s="13"/>
      <c r="C148" s="9"/>
      <c r="E148" s="21"/>
      <c r="F148" s="22"/>
      <c r="G148" s="16"/>
      <c r="I148" s="27"/>
    </row>
    <row r="149" spans="2:9" s="3" customFormat="1">
      <c r="B149" s="13"/>
      <c r="C149" s="9"/>
      <c r="E149" s="21"/>
      <c r="F149" s="22"/>
      <c r="G149" s="16"/>
      <c r="I149" s="27"/>
    </row>
    <row r="150" spans="2:9" s="3" customFormat="1">
      <c r="B150" s="13"/>
      <c r="C150" s="9"/>
      <c r="E150" s="21"/>
      <c r="F150" s="22"/>
      <c r="G150" s="16"/>
      <c r="I150" s="27"/>
    </row>
    <row r="151" spans="2:9" s="3" customFormat="1">
      <c r="B151" s="13"/>
      <c r="C151" s="9"/>
      <c r="E151" s="21"/>
      <c r="F151" s="22"/>
      <c r="G151" s="16"/>
      <c r="I151" s="27"/>
    </row>
    <row r="152" spans="2:9" s="3" customFormat="1">
      <c r="B152" s="13"/>
      <c r="C152" s="9"/>
      <c r="E152" s="21"/>
      <c r="F152" s="22"/>
      <c r="G152" s="16"/>
      <c r="I152" s="27"/>
    </row>
    <row r="153" spans="2:9" s="3" customFormat="1">
      <c r="B153" s="13"/>
      <c r="C153" s="9"/>
      <c r="E153" s="21"/>
      <c r="F153" s="22"/>
      <c r="G153" s="16"/>
      <c r="I153" s="27"/>
    </row>
    <row r="154" spans="2:9" s="3" customFormat="1">
      <c r="B154" s="13"/>
      <c r="C154" s="9"/>
      <c r="E154" s="21"/>
      <c r="F154" s="22"/>
      <c r="G154" s="16"/>
      <c r="I154" s="27"/>
    </row>
    <row r="155" spans="2:9" s="3" customFormat="1">
      <c r="B155" s="13"/>
      <c r="C155" s="9"/>
      <c r="E155" s="21"/>
      <c r="F155" s="22"/>
      <c r="G155" s="16"/>
      <c r="I155" s="27"/>
    </row>
    <row r="156" spans="2:9" s="3" customFormat="1">
      <c r="B156" s="13"/>
      <c r="C156" s="9"/>
      <c r="E156" s="21"/>
      <c r="F156" s="22"/>
      <c r="G156" s="16"/>
      <c r="I156" s="27"/>
    </row>
    <row r="157" spans="2:9" s="3" customFormat="1">
      <c r="B157" s="13"/>
      <c r="C157" s="9"/>
      <c r="E157" s="21"/>
      <c r="F157" s="22"/>
      <c r="G157" s="16"/>
      <c r="I157" s="27"/>
    </row>
    <row r="158" spans="2:9" s="3" customFormat="1">
      <c r="B158" s="13"/>
      <c r="C158" s="9"/>
      <c r="E158" s="21"/>
      <c r="F158" s="22"/>
      <c r="G158" s="16"/>
      <c r="I158" s="27"/>
    </row>
    <row r="159" spans="2:9" s="3" customFormat="1">
      <c r="B159" s="13"/>
      <c r="C159" s="9"/>
      <c r="E159" s="21"/>
      <c r="F159" s="22"/>
      <c r="G159" s="16"/>
      <c r="I159" s="27"/>
    </row>
    <row r="160" spans="2:9" s="3" customFormat="1">
      <c r="B160" s="13"/>
      <c r="C160" s="9"/>
      <c r="E160" s="21"/>
      <c r="F160" s="22"/>
      <c r="G160" s="16"/>
      <c r="I160" s="27"/>
    </row>
    <row r="161" spans="2:9" s="3" customFormat="1">
      <c r="B161" s="13"/>
      <c r="C161" s="9"/>
      <c r="E161" s="21"/>
      <c r="F161" s="22"/>
      <c r="G161" s="16"/>
      <c r="I161" s="27"/>
    </row>
    <row r="162" spans="2:9" s="3" customFormat="1">
      <c r="B162" s="13"/>
      <c r="C162" s="9"/>
      <c r="E162" s="21"/>
      <c r="F162" s="22"/>
      <c r="G162" s="16"/>
      <c r="I162" s="27"/>
    </row>
    <row r="163" spans="2:9" s="3" customFormat="1">
      <c r="B163" s="13"/>
      <c r="C163" s="9"/>
      <c r="E163" s="21"/>
      <c r="F163" s="22"/>
      <c r="G163" s="16"/>
      <c r="I163" s="27"/>
    </row>
    <row r="164" spans="2:9" s="3" customFormat="1">
      <c r="B164" s="13"/>
      <c r="C164" s="9"/>
      <c r="E164" s="21"/>
      <c r="F164" s="22"/>
      <c r="G164" s="16"/>
      <c r="I164" s="27"/>
    </row>
    <row r="165" spans="2:9" s="3" customFormat="1">
      <c r="B165" s="13"/>
      <c r="C165" s="9"/>
      <c r="E165" s="21"/>
      <c r="F165" s="22"/>
      <c r="G165" s="16"/>
      <c r="I165" s="27"/>
    </row>
    <row r="166" spans="2:9" s="3" customFormat="1">
      <c r="B166" s="13"/>
      <c r="C166" s="9"/>
      <c r="E166" s="21"/>
      <c r="F166" s="22"/>
      <c r="G166" s="16"/>
      <c r="I166" s="27"/>
    </row>
    <row r="167" spans="2:9" s="3" customFormat="1">
      <c r="B167" s="13"/>
      <c r="C167" s="9"/>
      <c r="E167" s="21"/>
      <c r="F167" s="22"/>
      <c r="G167" s="16"/>
      <c r="I167" s="27"/>
    </row>
    <row r="168" spans="2:9" s="3" customFormat="1">
      <c r="B168" s="13"/>
      <c r="C168" s="9"/>
      <c r="E168" s="21"/>
      <c r="F168" s="22"/>
      <c r="G168" s="16"/>
      <c r="I168" s="27"/>
    </row>
    <row r="169" spans="2:9" s="3" customFormat="1">
      <c r="B169" s="13"/>
      <c r="C169" s="9"/>
      <c r="E169" s="21"/>
      <c r="F169" s="22"/>
      <c r="G169" s="16"/>
      <c r="I169" s="27"/>
    </row>
    <row r="170" spans="2:9" s="3" customFormat="1">
      <c r="B170" s="13"/>
      <c r="C170" s="9"/>
      <c r="E170" s="21"/>
      <c r="F170" s="22"/>
      <c r="G170" s="16"/>
      <c r="I170" s="27"/>
    </row>
    <row r="171" spans="2:9" s="3" customFormat="1">
      <c r="B171" s="13"/>
      <c r="C171" s="9"/>
      <c r="E171" s="21"/>
      <c r="F171" s="22"/>
      <c r="G171" s="16"/>
      <c r="I171" s="27"/>
    </row>
    <row r="172" spans="2:9" s="3" customFormat="1">
      <c r="B172" s="13"/>
      <c r="C172" s="9"/>
      <c r="E172" s="21"/>
      <c r="F172" s="22"/>
      <c r="G172" s="16"/>
      <c r="I172" s="27"/>
    </row>
    <row r="173" spans="2:9" s="3" customFormat="1">
      <c r="B173" s="13"/>
      <c r="C173" s="9"/>
      <c r="E173" s="21"/>
      <c r="F173" s="22"/>
      <c r="G173" s="16"/>
      <c r="I173" s="27"/>
    </row>
    <row r="174" spans="2:9" s="3" customFormat="1">
      <c r="B174" s="13"/>
      <c r="C174" s="9"/>
      <c r="E174" s="21"/>
      <c r="F174" s="22"/>
      <c r="G174" s="16"/>
      <c r="I174" s="27"/>
    </row>
    <row r="175" spans="2:9" s="3" customFormat="1">
      <c r="B175" s="13"/>
      <c r="C175" s="9"/>
      <c r="E175" s="21"/>
      <c r="F175" s="22"/>
      <c r="G175" s="16"/>
      <c r="I175" s="27"/>
    </row>
    <row r="176" spans="2:9" s="3" customFormat="1">
      <c r="B176" s="13"/>
      <c r="C176" s="9"/>
      <c r="E176" s="21"/>
      <c r="F176" s="22"/>
      <c r="G176" s="16"/>
      <c r="I176" s="27"/>
    </row>
    <row r="177" spans="2:9" s="3" customFormat="1">
      <c r="B177" s="13"/>
      <c r="C177" s="9"/>
      <c r="E177" s="21"/>
      <c r="F177" s="22"/>
      <c r="G177" s="16"/>
      <c r="I177" s="27"/>
    </row>
    <row r="178" spans="2:9" s="3" customFormat="1">
      <c r="B178" s="13"/>
      <c r="C178" s="9"/>
      <c r="E178" s="21"/>
      <c r="F178" s="22"/>
      <c r="G178" s="16"/>
      <c r="I178" s="27"/>
    </row>
    <row r="179" spans="2:9" s="3" customFormat="1">
      <c r="B179" s="13"/>
      <c r="C179" s="9"/>
      <c r="E179" s="21"/>
      <c r="F179" s="22"/>
      <c r="G179" s="16"/>
      <c r="I179" s="27"/>
    </row>
    <row r="180" spans="2:9" s="3" customFormat="1">
      <c r="B180" s="13"/>
      <c r="C180" s="9"/>
      <c r="E180" s="21"/>
      <c r="F180" s="22"/>
      <c r="G180" s="16"/>
      <c r="I180" s="27"/>
    </row>
    <row r="181" spans="2:9" s="3" customFormat="1">
      <c r="B181" s="13"/>
      <c r="C181" s="9"/>
      <c r="E181" s="21"/>
      <c r="F181" s="22"/>
      <c r="G181" s="16"/>
      <c r="I181" s="27"/>
    </row>
    <row r="182" spans="2:9" s="3" customFormat="1">
      <c r="B182" s="13"/>
      <c r="C182" s="9"/>
      <c r="E182" s="21"/>
      <c r="F182" s="22"/>
      <c r="G182" s="16"/>
      <c r="I182" s="27"/>
    </row>
    <row r="183" spans="2:9" s="3" customFormat="1">
      <c r="B183" s="13"/>
      <c r="C183" s="9"/>
      <c r="E183" s="21"/>
      <c r="F183" s="22"/>
      <c r="G183" s="16"/>
      <c r="I183" s="27"/>
    </row>
    <row r="184" spans="2:9" s="3" customFormat="1">
      <c r="B184" s="13"/>
      <c r="C184" s="9"/>
      <c r="E184" s="21"/>
      <c r="F184" s="22"/>
      <c r="G184" s="16"/>
      <c r="I184" s="27"/>
    </row>
    <row r="185" spans="2:9" s="3" customFormat="1">
      <c r="B185" s="13"/>
      <c r="C185" s="9"/>
      <c r="E185" s="21"/>
      <c r="F185" s="22"/>
      <c r="G185" s="16"/>
      <c r="I185" s="27"/>
    </row>
    <row r="186" spans="2:9" s="3" customFormat="1">
      <c r="B186" s="13"/>
      <c r="C186" s="9"/>
      <c r="E186" s="21"/>
      <c r="F186" s="22"/>
      <c r="G186" s="16"/>
      <c r="I186" s="27"/>
    </row>
    <row r="187" spans="2:9" s="3" customFormat="1">
      <c r="B187" s="13"/>
      <c r="C187" s="9"/>
      <c r="E187" s="21"/>
      <c r="F187" s="22"/>
      <c r="G187" s="16"/>
      <c r="I187" s="27"/>
    </row>
    <row r="188" spans="2:9" s="3" customFormat="1">
      <c r="B188" s="13"/>
      <c r="C188" s="9"/>
      <c r="E188" s="21"/>
      <c r="F188" s="22"/>
      <c r="G188" s="16"/>
      <c r="I188" s="27"/>
    </row>
    <row r="189" spans="2:9" s="3" customFormat="1">
      <c r="B189" s="13"/>
      <c r="C189" s="9"/>
      <c r="E189" s="21"/>
      <c r="F189" s="22"/>
      <c r="G189" s="16"/>
      <c r="I189" s="27"/>
    </row>
    <row r="190" spans="2:9" s="3" customFormat="1">
      <c r="B190" s="13"/>
      <c r="C190" s="9"/>
      <c r="E190" s="21"/>
      <c r="F190" s="22"/>
      <c r="G190" s="16"/>
      <c r="I190" s="27"/>
    </row>
    <row r="191" spans="2:9" s="3" customFormat="1">
      <c r="B191" s="13"/>
      <c r="C191" s="9"/>
      <c r="E191" s="21"/>
      <c r="F191" s="22"/>
      <c r="G191" s="16"/>
      <c r="I191" s="27"/>
    </row>
    <row r="192" spans="2:9" s="3" customFormat="1">
      <c r="B192" s="13"/>
      <c r="C192" s="9"/>
      <c r="E192" s="21"/>
      <c r="F192" s="22"/>
      <c r="G192" s="16"/>
      <c r="I192" s="27"/>
    </row>
    <row r="193" spans="2:9" s="3" customFormat="1">
      <c r="B193" s="13"/>
      <c r="C193" s="9"/>
      <c r="E193" s="21"/>
      <c r="F193" s="22"/>
      <c r="G193" s="16"/>
      <c r="I193" s="27"/>
    </row>
    <row r="194" spans="2:9" s="3" customFormat="1">
      <c r="B194" s="13"/>
      <c r="C194" s="9"/>
      <c r="E194" s="21"/>
      <c r="F194" s="22"/>
      <c r="G194" s="16"/>
      <c r="I194" s="27"/>
    </row>
    <row r="195" spans="2:9" s="3" customFormat="1">
      <c r="B195" s="13"/>
      <c r="C195" s="9"/>
      <c r="E195" s="21"/>
      <c r="F195" s="22"/>
      <c r="G195" s="16"/>
      <c r="I195" s="27"/>
    </row>
    <row r="196" spans="2:9" s="3" customFormat="1">
      <c r="B196" s="13"/>
      <c r="C196" s="9"/>
      <c r="E196" s="21"/>
      <c r="F196" s="22"/>
      <c r="G196" s="16"/>
      <c r="I196" s="27"/>
    </row>
    <row r="197" spans="2:9" s="3" customFormat="1">
      <c r="B197" s="13"/>
      <c r="C197" s="9"/>
      <c r="E197" s="21"/>
      <c r="F197" s="22"/>
      <c r="G197" s="16"/>
      <c r="I197" s="27"/>
    </row>
    <row r="198" spans="2:9" s="3" customFormat="1">
      <c r="B198" s="13"/>
      <c r="C198" s="9"/>
      <c r="E198" s="21"/>
      <c r="F198" s="22"/>
      <c r="G198" s="16"/>
      <c r="I198" s="27"/>
    </row>
    <row r="199" spans="2:9" s="3" customFormat="1">
      <c r="B199" s="13"/>
      <c r="C199" s="9"/>
      <c r="E199" s="21"/>
      <c r="F199" s="22"/>
      <c r="G199" s="16"/>
      <c r="I199" s="27"/>
    </row>
    <row r="200" spans="2:9" s="3" customFormat="1">
      <c r="B200" s="13"/>
      <c r="C200" s="9"/>
      <c r="E200" s="21"/>
      <c r="F200" s="22"/>
      <c r="G200" s="16"/>
      <c r="I200" s="27"/>
    </row>
    <row r="201" spans="2:9" s="3" customFormat="1">
      <c r="B201" s="13"/>
      <c r="C201" s="9"/>
      <c r="E201" s="21"/>
      <c r="F201" s="22"/>
      <c r="G201" s="16"/>
      <c r="I201" s="27"/>
    </row>
    <row r="202" spans="2:9" s="3" customFormat="1">
      <c r="B202" s="13"/>
      <c r="C202" s="9"/>
      <c r="E202" s="21"/>
      <c r="F202" s="22"/>
      <c r="G202" s="16"/>
      <c r="I202" s="27"/>
    </row>
    <row r="203" spans="2:9" s="3" customFormat="1">
      <c r="B203" s="13"/>
      <c r="C203" s="9"/>
      <c r="E203" s="21"/>
      <c r="F203" s="22"/>
      <c r="G203" s="16"/>
      <c r="I203" s="27"/>
    </row>
    <row r="204" spans="2:9" s="3" customFormat="1">
      <c r="B204" s="13"/>
      <c r="C204" s="9"/>
      <c r="E204" s="21"/>
      <c r="F204" s="22"/>
      <c r="G204" s="16"/>
      <c r="I204" s="27"/>
    </row>
    <row r="205" spans="2:9" s="3" customFormat="1">
      <c r="B205" s="13"/>
      <c r="C205" s="9"/>
      <c r="E205" s="21"/>
      <c r="F205" s="22"/>
      <c r="G205" s="16"/>
      <c r="I205" s="27"/>
    </row>
    <row r="206" spans="2:9" s="3" customFormat="1">
      <c r="B206" s="13"/>
      <c r="C206" s="9"/>
      <c r="E206" s="21"/>
      <c r="F206" s="22"/>
      <c r="G206" s="16"/>
      <c r="I206" s="27"/>
    </row>
    <row r="207" spans="2:9" s="3" customFormat="1">
      <c r="B207" s="13"/>
      <c r="C207" s="9"/>
      <c r="E207" s="21"/>
      <c r="F207" s="22"/>
      <c r="G207" s="16"/>
      <c r="I207" s="27"/>
    </row>
    <row r="208" spans="2:9" s="3" customFormat="1">
      <c r="B208" s="13"/>
      <c r="C208" s="9"/>
      <c r="E208" s="21"/>
      <c r="F208" s="22"/>
      <c r="G208" s="16"/>
      <c r="I208" s="27"/>
    </row>
    <row r="209" spans="2:9" s="3" customFormat="1">
      <c r="B209" s="13"/>
      <c r="C209" s="9"/>
      <c r="E209" s="21"/>
      <c r="F209" s="22"/>
      <c r="G209" s="16"/>
      <c r="I209" s="27"/>
    </row>
    <row r="210" spans="2:9" s="3" customFormat="1">
      <c r="B210" s="13"/>
      <c r="C210" s="9"/>
      <c r="E210" s="21"/>
      <c r="F210" s="22"/>
      <c r="G210" s="16"/>
      <c r="I210" s="27"/>
    </row>
    <row r="211" spans="2:9" s="3" customFormat="1">
      <c r="B211" s="13"/>
      <c r="C211" s="9"/>
      <c r="E211" s="21"/>
      <c r="F211" s="22"/>
      <c r="G211" s="16"/>
      <c r="I211" s="27"/>
    </row>
    <row r="212" spans="2:9" s="3" customFormat="1">
      <c r="B212" s="13"/>
      <c r="C212" s="9"/>
      <c r="E212" s="21"/>
      <c r="F212" s="22"/>
      <c r="G212" s="16"/>
      <c r="I212" s="27"/>
    </row>
    <row r="213" spans="2:9" s="3" customFormat="1">
      <c r="B213" s="13"/>
      <c r="C213" s="9"/>
      <c r="E213" s="21"/>
      <c r="F213" s="22"/>
      <c r="G213" s="16"/>
      <c r="I213" s="27"/>
    </row>
    <row r="214" spans="2:9" s="3" customFormat="1">
      <c r="B214" s="13"/>
      <c r="C214" s="9"/>
      <c r="E214" s="21"/>
      <c r="F214" s="22"/>
      <c r="G214" s="16"/>
      <c r="I214" s="27"/>
    </row>
    <row r="215" spans="2:9" s="3" customFormat="1">
      <c r="B215" s="13"/>
      <c r="C215" s="9"/>
      <c r="E215" s="21"/>
      <c r="F215" s="22"/>
      <c r="G215" s="16"/>
      <c r="I215" s="27"/>
    </row>
    <row r="216" spans="2:9" s="3" customFormat="1">
      <c r="B216" s="13"/>
      <c r="C216" s="9"/>
      <c r="E216" s="21"/>
      <c r="F216" s="22"/>
      <c r="G216" s="16"/>
      <c r="I216" s="27"/>
    </row>
    <row r="217" spans="2:9" s="3" customFormat="1">
      <c r="B217" s="13"/>
      <c r="C217" s="9"/>
      <c r="E217" s="21"/>
      <c r="F217" s="22"/>
      <c r="G217" s="16"/>
      <c r="I217" s="27"/>
    </row>
    <row r="218" spans="2:9" s="3" customFormat="1">
      <c r="B218" s="13"/>
      <c r="C218" s="9"/>
      <c r="E218" s="21"/>
      <c r="F218" s="22"/>
      <c r="G218" s="16"/>
      <c r="I218" s="27"/>
    </row>
    <row r="219" spans="2:9" s="3" customFormat="1">
      <c r="B219" s="13"/>
      <c r="C219" s="9"/>
      <c r="E219" s="21"/>
      <c r="F219" s="22"/>
      <c r="G219" s="16"/>
      <c r="I219" s="27"/>
    </row>
    <row r="220" spans="2:9" s="3" customFormat="1">
      <c r="B220" s="13"/>
      <c r="C220" s="9"/>
      <c r="E220" s="21"/>
      <c r="F220" s="22"/>
      <c r="G220" s="16"/>
      <c r="I220" s="27"/>
    </row>
    <row r="221" spans="2:9" s="3" customFormat="1">
      <c r="B221" s="13"/>
      <c r="C221" s="9"/>
      <c r="E221" s="21"/>
      <c r="F221" s="22"/>
      <c r="G221" s="16"/>
      <c r="I221" s="27"/>
    </row>
    <row r="222" spans="2:9" s="3" customFormat="1">
      <c r="B222" s="13"/>
      <c r="C222" s="9"/>
      <c r="E222" s="21"/>
      <c r="F222" s="22"/>
      <c r="G222" s="16"/>
      <c r="I222" s="27"/>
    </row>
    <row r="223" spans="2:9" s="3" customFormat="1">
      <c r="B223" s="13"/>
      <c r="C223" s="9"/>
      <c r="E223" s="21"/>
      <c r="F223" s="22"/>
      <c r="G223" s="16"/>
      <c r="I223" s="27"/>
    </row>
    <row r="224" spans="2:9" s="3" customFormat="1">
      <c r="B224" s="13"/>
      <c r="C224" s="9"/>
      <c r="E224" s="21"/>
      <c r="F224" s="22"/>
      <c r="G224" s="16"/>
      <c r="I224" s="27"/>
    </row>
    <row r="225" spans="2:9" s="3" customFormat="1">
      <c r="B225" s="13"/>
      <c r="C225" s="9"/>
      <c r="E225" s="21"/>
      <c r="F225" s="22"/>
      <c r="G225" s="16"/>
      <c r="I225" s="27"/>
    </row>
    <row r="226" spans="2:9" s="3" customFormat="1">
      <c r="B226" s="13"/>
      <c r="C226" s="9"/>
      <c r="E226" s="21"/>
      <c r="F226" s="22"/>
      <c r="G226" s="16"/>
      <c r="I226" s="27"/>
    </row>
    <row r="227" spans="2:9" s="3" customFormat="1">
      <c r="B227" s="13"/>
      <c r="C227" s="9"/>
      <c r="E227" s="21"/>
      <c r="F227" s="22"/>
      <c r="G227" s="16"/>
      <c r="I227" s="27"/>
    </row>
    <row r="228" spans="2:9" s="3" customFormat="1">
      <c r="B228" s="13"/>
      <c r="C228" s="9"/>
      <c r="E228" s="21"/>
      <c r="F228" s="22"/>
      <c r="G228" s="16"/>
      <c r="I228" s="27"/>
    </row>
    <row r="229" spans="2:9" s="3" customFormat="1">
      <c r="B229" s="13"/>
      <c r="C229" s="9"/>
      <c r="E229" s="21"/>
      <c r="F229" s="22"/>
      <c r="G229" s="16"/>
      <c r="I229" s="27"/>
    </row>
    <row r="230" spans="2:9" s="3" customFormat="1">
      <c r="B230" s="13"/>
      <c r="C230" s="9"/>
      <c r="E230" s="21"/>
      <c r="F230" s="22"/>
      <c r="G230" s="16"/>
      <c r="I230" s="27"/>
    </row>
    <row r="231" spans="2:9" s="3" customFormat="1">
      <c r="B231" s="13"/>
      <c r="C231" s="9"/>
      <c r="E231" s="21"/>
      <c r="F231" s="22"/>
      <c r="G231" s="16"/>
      <c r="I231" s="27"/>
    </row>
    <row r="232" spans="2:9" s="3" customFormat="1">
      <c r="B232" s="13"/>
      <c r="C232" s="9"/>
      <c r="E232" s="21"/>
      <c r="F232" s="22"/>
      <c r="G232" s="16"/>
      <c r="I232" s="27"/>
    </row>
    <row r="233" spans="2:9" s="3" customFormat="1">
      <c r="B233" s="13"/>
      <c r="C233" s="9"/>
      <c r="E233" s="21"/>
      <c r="F233" s="22"/>
      <c r="G233" s="16"/>
      <c r="I233" s="27"/>
    </row>
    <row r="234" spans="2:9" s="3" customFormat="1">
      <c r="B234" s="13"/>
      <c r="C234" s="9"/>
      <c r="E234" s="21"/>
      <c r="F234" s="22"/>
      <c r="G234" s="16"/>
      <c r="I234" s="27"/>
    </row>
    <row r="235" spans="2:9" s="3" customFormat="1">
      <c r="B235" s="13"/>
      <c r="C235" s="9"/>
      <c r="E235" s="21"/>
      <c r="F235" s="22"/>
      <c r="G235" s="16"/>
      <c r="I235" s="27"/>
    </row>
    <row r="236" spans="2:9" s="3" customFormat="1">
      <c r="B236" s="13"/>
      <c r="C236" s="9"/>
      <c r="E236" s="21"/>
      <c r="F236" s="22"/>
      <c r="G236" s="16"/>
      <c r="I236" s="27"/>
    </row>
    <row r="237" spans="2:9" s="3" customFormat="1">
      <c r="B237" s="13"/>
      <c r="C237" s="9"/>
      <c r="E237" s="21"/>
      <c r="F237" s="22"/>
      <c r="G237" s="16"/>
      <c r="I237" s="27"/>
    </row>
    <row r="238" spans="2:9" s="3" customFormat="1">
      <c r="B238" s="13"/>
      <c r="C238" s="9"/>
      <c r="E238" s="21"/>
      <c r="F238" s="22"/>
      <c r="G238" s="16"/>
      <c r="I238" s="27"/>
    </row>
    <row r="239" spans="2:9" s="3" customFormat="1">
      <c r="B239" s="13"/>
      <c r="C239" s="9"/>
      <c r="E239" s="21"/>
      <c r="F239" s="22"/>
      <c r="G239" s="16"/>
      <c r="I239" s="27"/>
    </row>
    <row r="240" spans="2:9" s="3" customFormat="1">
      <c r="B240" s="13"/>
      <c r="C240" s="9"/>
      <c r="E240" s="21"/>
      <c r="F240" s="22"/>
      <c r="G240" s="16"/>
      <c r="I240" s="27"/>
    </row>
    <row r="241" spans="2:9" s="3" customFormat="1">
      <c r="B241" s="13"/>
      <c r="C241" s="9"/>
      <c r="E241" s="21"/>
      <c r="F241" s="22"/>
      <c r="G241" s="16"/>
      <c r="I241" s="27"/>
    </row>
    <row r="242" spans="2:9" s="3" customFormat="1">
      <c r="B242" s="13"/>
      <c r="C242" s="9"/>
      <c r="E242" s="21"/>
      <c r="F242" s="22"/>
      <c r="G242" s="16"/>
      <c r="I242" s="27"/>
    </row>
    <row r="243" spans="2:9" s="3" customFormat="1">
      <c r="B243" s="13"/>
      <c r="C243" s="9"/>
      <c r="E243" s="21"/>
      <c r="F243" s="22"/>
      <c r="G243" s="16"/>
      <c r="I243" s="27"/>
    </row>
    <row r="244" spans="2:9" s="3" customFormat="1">
      <c r="B244" s="13"/>
      <c r="C244" s="9"/>
      <c r="E244" s="21"/>
      <c r="F244" s="22"/>
      <c r="G244" s="16"/>
      <c r="I244" s="27"/>
    </row>
    <row r="245" spans="2:9" s="3" customFormat="1">
      <c r="B245" s="13"/>
      <c r="C245" s="9"/>
      <c r="E245" s="21"/>
      <c r="F245" s="22"/>
      <c r="G245" s="16"/>
      <c r="I245" s="27"/>
    </row>
    <row r="246" spans="2:9" s="3" customFormat="1">
      <c r="B246" s="13"/>
      <c r="C246" s="9"/>
      <c r="E246" s="21"/>
      <c r="F246" s="22"/>
      <c r="G246" s="16"/>
      <c r="I246" s="27"/>
    </row>
    <row r="247" spans="2:9" s="3" customFormat="1">
      <c r="B247" s="13"/>
      <c r="C247" s="9"/>
      <c r="E247" s="21"/>
      <c r="F247" s="22"/>
      <c r="G247" s="16"/>
      <c r="I247" s="27"/>
    </row>
    <row r="248" spans="2:9" s="3" customFormat="1">
      <c r="B248" s="13"/>
      <c r="C248" s="9"/>
      <c r="E248" s="21"/>
      <c r="F248" s="22"/>
      <c r="G248" s="16"/>
      <c r="I248" s="27"/>
    </row>
    <row r="249" spans="2:9" s="3" customFormat="1">
      <c r="B249" s="13"/>
      <c r="C249" s="9"/>
      <c r="E249" s="21"/>
      <c r="F249" s="22"/>
      <c r="G249" s="16"/>
      <c r="I249" s="27"/>
    </row>
    <row r="250" spans="2:9" s="3" customFormat="1">
      <c r="B250" s="13"/>
      <c r="C250" s="9"/>
      <c r="E250" s="21"/>
      <c r="F250" s="22"/>
      <c r="G250" s="16"/>
      <c r="I250" s="27"/>
    </row>
    <row r="251" spans="2:9" s="3" customFormat="1">
      <c r="B251" s="13"/>
      <c r="C251" s="9"/>
      <c r="E251" s="21"/>
      <c r="F251" s="22"/>
      <c r="G251" s="16"/>
      <c r="I251" s="27"/>
    </row>
    <row r="252" spans="2:9" s="3" customFormat="1">
      <c r="B252" s="13"/>
      <c r="C252" s="9"/>
      <c r="E252" s="21"/>
      <c r="F252" s="22"/>
      <c r="G252" s="16"/>
      <c r="I252" s="27"/>
    </row>
    <row r="253" spans="2:9" s="3" customFormat="1">
      <c r="B253" s="13"/>
      <c r="C253" s="9"/>
      <c r="E253" s="21"/>
      <c r="F253" s="22"/>
      <c r="G253" s="16"/>
      <c r="I253" s="27"/>
    </row>
    <row r="254" spans="2:9" s="3" customFormat="1">
      <c r="B254" s="13"/>
      <c r="C254" s="9"/>
      <c r="E254" s="21"/>
      <c r="F254" s="22"/>
      <c r="G254" s="16"/>
      <c r="I254" s="27"/>
    </row>
    <row r="255" spans="2:9" s="3" customFormat="1">
      <c r="B255" s="13"/>
      <c r="C255" s="9"/>
      <c r="E255" s="21"/>
      <c r="F255" s="22"/>
      <c r="G255" s="16"/>
      <c r="I255" s="27"/>
    </row>
    <row r="256" spans="2:9" s="3" customFormat="1">
      <c r="B256" s="13"/>
      <c r="C256" s="9"/>
      <c r="E256" s="21"/>
      <c r="F256" s="22"/>
      <c r="G256" s="16"/>
      <c r="I256" s="27"/>
    </row>
    <row r="257" spans="2:9" s="3" customFormat="1">
      <c r="B257" s="13"/>
      <c r="C257" s="9"/>
      <c r="E257" s="21"/>
      <c r="F257" s="22"/>
      <c r="G257" s="16"/>
      <c r="I257" s="27"/>
    </row>
    <row r="258" spans="2:9" s="3" customFormat="1">
      <c r="B258" s="13"/>
      <c r="C258" s="9"/>
      <c r="E258" s="21"/>
      <c r="F258" s="22"/>
      <c r="G258" s="16"/>
      <c r="I258" s="27"/>
    </row>
    <row r="259" spans="2:9" s="3" customFormat="1">
      <c r="B259" s="13"/>
      <c r="C259" s="9"/>
      <c r="E259" s="21"/>
      <c r="F259" s="22"/>
      <c r="G259" s="16"/>
      <c r="I259" s="27"/>
    </row>
    <row r="260" spans="2:9" s="3" customFormat="1">
      <c r="B260" s="13"/>
      <c r="C260" s="9"/>
      <c r="E260" s="21"/>
      <c r="F260" s="22"/>
      <c r="G260" s="16"/>
      <c r="I260" s="27"/>
    </row>
    <row r="261" spans="2:9" s="3" customFormat="1">
      <c r="B261" s="13"/>
      <c r="C261" s="9"/>
      <c r="E261" s="21"/>
      <c r="F261" s="22"/>
      <c r="G261" s="16"/>
      <c r="I261" s="27"/>
    </row>
    <row r="262" spans="2:9" s="3" customFormat="1">
      <c r="B262" s="13"/>
      <c r="C262" s="9"/>
      <c r="E262" s="21"/>
      <c r="F262" s="22"/>
      <c r="G262" s="16"/>
      <c r="I262" s="27"/>
    </row>
    <row r="263" spans="2:9" s="3" customFormat="1">
      <c r="B263" s="13"/>
      <c r="C263" s="9"/>
      <c r="E263" s="21"/>
      <c r="F263" s="22"/>
      <c r="G263" s="16"/>
      <c r="I263" s="27"/>
    </row>
    <row r="264" spans="2:9" s="3" customFormat="1">
      <c r="B264" s="13"/>
      <c r="C264" s="9"/>
      <c r="E264" s="21"/>
      <c r="F264" s="22"/>
      <c r="G264" s="16"/>
      <c r="I264" s="27"/>
    </row>
    <row r="265" spans="2:9" s="3" customFormat="1">
      <c r="B265" s="13"/>
      <c r="C265" s="9"/>
      <c r="E265" s="21"/>
      <c r="F265" s="22"/>
      <c r="G265" s="16"/>
      <c r="I265" s="27"/>
    </row>
    <row r="266" spans="2:9" s="3" customFormat="1">
      <c r="B266" s="13"/>
      <c r="C266" s="9"/>
      <c r="E266" s="21"/>
      <c r="F266" s="22"/>
      <c r="G266" s="16"/>
      <c r="I266" s="27"/>
    </row>
    <row r="267" spans="2:9" s="3" customFormat="1">
      <c r="B267" s="13"/>
      <c r="C267" s="9"/>
      <c r="E267" s="21"/>
      <c r="F267" s="22"/>
      <c r="G267" s="16"/>
      <c r="I267" s="27"/>
    </row>
    <row r="268" spans="2:9" s="3" customFormat="1">
      <c r="B268" s="13"/>
      <c r="C268" s="9"/>
      <c r="E268" s="21"/>
      <c r="F268" s="22"/>
      <c r="G268" s="16"/>
      <c r="I268" s="27"/>
    </row>
    <row r="269" spans="2:9" s="3" customFormat="1">
      <c r="B269" s="13"/>
      <c r="C269" s="9"/>
      <c r="E269" s="21"/>
      <c r="F269" s="22"/>
      <c r="G269" s="16"/>
      <c r="I269" s="27"/>
    </row>
    <row r="270" spans="2:9" s="3" customFormat="1">
      <c r="B270" s="13"/>
      <c r="C270" s="9"/>
      <c r="E270" s="21"/>
      <c r="F270" s="22"/>
      <c r="G270" s="16"/>
      <c r="I270" s="27"/>
    </row>
    <row r="271" spans="2:9" s="3" customFormat="1">
      <c r="B271" s="13"/>
      <c r="C271" s="9"/>
      <c r="E271" s="21"/>
      <c r="F271" s="22"/>
      <c r="G271" s="16"/>
      <c r="I271" s="27"/>
    </row>
    <row r="272" spans="2:9" s="3" customFormat="1">
      <c r="B272" s="13"/>
      <c r="C272" s="9"/>
      <c r="E272" s="21"/>
      <c r="F272" s="22"/>
      <c r="G272" s="16"/>
      <c r="I272" s="27"/>
    </row>
    <row r="273" spans="2:9" s="3" customFormat="1">
      <c r="B273" s="13"/>
      <c r="C273" s="9"/>
      <c r="E273" s="21"/>
      <c r="F273" s="22"/>
      <c r="G273" s="16"/>
      <c r="I273" s="27"/>
    </row>
    <row r="274" spans="2:9" s="3" customFormat="1">
      <c r="B274" s="13"/>
      <c r="C274" s="9"/>
      <c r="E274" s="21"/>
      <c r="F274" s="22"/>
      <c r="G274" s="16"/>
      <c r="I274" s="27"/>
    </row>
    <row r="275" spans="2:9" s="3" customFormat="1">
      <c r="B275" s="13"/>
      <c r="C275" s="9"/>
      <c r="E275" s="21"/>
      <c r="F275" s="22"/>
      <c r="G275" s="16"/>
      <c r="I275" s="27"/>
    </row>
    <row r="276" spans="2:9" s="3" customFormat="1">
      <c r="B276" s="13"/>
      <c r="C276" s="9"/>
      <c r="E276" s="21"/>
      <c r="F276" s="22"/>
      <c r="G276" s="16"/>
      <c r="I276" s="27"/>
    </row>
    <row r="277" spans="2:9" s="3" customFormat="1">
      <c r="B277" s="13"/>
      <c r="C277" s="9"/>
      <c r="E277" s="21"/>
      <c r="F277" s="22"/>
      <c r="G277" s="16"/>
      <c r="I277" s="27"/>
    </row>
    <row r="278" spans="2:9" s="3" customFormat="1">
      <c r="B278" s="13"/>
      <c r="C278" s="9"/>
      <c r="E278" s="21"/>
      <c r="F278" s="22"/>
      <c r="G278" s="16"/>
      <c r="I278" s="27"/>
    </row>
    <row r="279" spans="2:9" s="3" customFormat="1">
      <c r="B279" s="13"/>
      <c r="C279" s="9"/>
      <c r="E279" s="21"/>
      <c r="F279" s="22"/>
      <c r="G279" s="16"/>
      <c r="I279" s="27"/>
    </row>
    <row r="280" spans="2:9" s="3" customFormat="1">
      <c r="B280" s="13"/>
      <c r="C280" s="9"/>
      <c r="E280" s="21"/>
      <c r="F280" s="22"/>
      <c r="G280" s="16"/>
      <c r="I280" s="27"/>
    </row>
    <row r="281" spans="2:9" s="3" customFormat="1">
      <c r="B281" s="13"/>
      <c r="C281" s="9"/>
      <c r="E281" s="21"/>
      <c r="F281" s="22"/>
      <c r="G281" s="16"/>
      <c r="I281" s="27"/>
    </row>
    <row r="282" spans="2:9" s="3" customFormat="1">
      <c r="B282" s="13"/>
      <c r="C282" s="9"/>
      <c r="E282" s="21"/>
      <c r="F282" s="22"/>
      <c r="G282" s="16"/>
      <c r="I282" s="27"/>
    </row>
    <row r="283" spans="2:9" s="3" customFormat="1">
      <c r="B283" s="13"/>
      <c r="C283" s="9"/>
      <c r="E283" s="21"/>
      <c r="F283" s="22"/>
      <c r="G283" s="16"/>
      <c r="I283" s="27"/>
    </row>
    <row r="284" spans="2:9" s="3" customFormat="1">
      <c r="B284" s="13"/>
      <c r="C284" s="9"/>
      <c r="E284" s="21"/>
      <c r="F284" s="22"/>
      <c r="G284" s="16"/>
      <c r="I284" s="27"/>
    </row>
    <row r="285" spans="2:9" s="3" customFormat="1">
      <c r="B285" s="13"/>
      <c r="C285" s="9"/>
      <c r="E285" s="21"/>
      <c r="F285" s="22"/>
      <c r="G285" s="16"/>
      <c r="I285" s="27"/>
    </row>
    <row r="286" spans="2:9" s="3" customFormat="1">
      <c r="B286" s="13"/>
      <c r="C286" s="9"/>
      <c r="E286" s="21"/>
      <c r="F286" s="22"/>
      <c r="G286" s="16"/>
      <c r="I286" s="27"/>
    </row>
    <row r="287" spans="2:9" s="3" customFormat="1">
      <c r="B287" s="13"/>
      <c r="C287" s="9"/>
      <c r="E287" s="21"/>
      <c r="F287" s="22"/>
      <c r="G287" s="16"/>
      <c r="I287" s="27"/>
    </row>
    <row r="288" spans="2:9" s="3" customFormat="1">
      <c r="B288" s="13"/>
      <c r="C288" s="9"/>
      <c r="E288" s="21"/>
      <c r="F288" s="22"/>
      <c r="G288" s="16"/>
      <c r="I288" s="27"/>
    </row>
    <row r="289" spans="2:9" s="3" customFormat="1">
      <c r="B289" s="13"/>
      <c r="C289" s="9"/>
      <c r="E289" s="21"/>
      <c r="F289" s="22"/>
      <c r="G289" s="16"/>
      <c r="I289" s="27"/>
    </row>
    <row r="290" spans="2:9" s="3" customFormat="1">
      <c r="B290" s="13"/>
      <c r="C290" s="9"/>
      <c r="E290" s="21"/>
      <c r="F290" s="22"/>
      <c r="G290" s="16"/>
      <c r="I290" s="27"/>
    </row>
    <row r="291" spans="2:9" s="3" customFormat="1">
      <c r="B291" s="13"/>
      <c r="C291" s="9"/>
      <c r="E291" s="21"/>
      <c r="F291" s="22"/>
      <c r="G291" s="16"/>
      <c r="I291" s="27"/>
    </row>
    <row r="292" spans="2:9" s="3" customFormat="1">
      <c r="B292" s="13"/>
      <c r="C292" s="9"/>
      <c r="E292" s="21"/>
      <c r="F292" s="22"/>
      <c r="G292" s="16"/>
      <c r="I292" s="27"/>
    </row>
    <row r="293" spans="2:9" s="3" customFormat="1">
      <c r="B293" s="13"/>
      <c r="C293" s="9"/>
      <c r="E293" s="21"/>
      <c r="F293" s="22"/>
      <c r="G293" s="16"/>
      <c r="I293" s="27"/>
    </row>
    <row r="294" spans="2:9" s="3" customFormat="1">
      <c r="B294" s="13"/>
      <c r="C294" s="9"/>
      <c r="E294" s="21"/>
      <c r="F294" s="22"/>
      <c r="G294" s="16"/>
      <c r="I294" s="27"/>
    </row>
    <row r="295" spans="2:9" s="3" customFormat="1">
      <c r="B295" s="13"/>
      <c r="C295" s="9"/>
      <c r="E295" s="21"/>
      <c r="F295" s="22"/>
      <c r="G295" s="16"/>
      <c r="I295" s="27"/>
    </row>
    <row r="296" spans="2:9" s="3" customFormat="1">
      <c r="B296" s="13"/>
      <c r="C296" s="9"/>
      <c r="E296" s="21"/>
      <c r="F296" s="22"/>
      <c r="G296" s="16"/>
      <c r="I296" s="27"/>
    </row>
    <row r="297" spans="2:9" s="3" customFormat="1">
      <c r="B297" s="13"/>
      <c r="C297" s="9"/>
      <c r="E297" s="21"/>
      <c r="F297" s="22"/>
      <c r="G297" s="16"/>
      <c r="I297" s="27"/>
    </row>
    <row r="298" spans="2:9" s="3" customFormat="1">
      <c r="B298" s="13"/>
      <c r="C298" s="9"/>
      <c r="E298" s="21"/>
      <c r="F298" s="22"/>
      <c r="G298" s="16"/>
      <c r="I298" s="27"/>
    </row>
    <row r="299" spans="2:9" s="3" customFormat="1">
      <c r="B299" s="13"/>
      <c r="C299" s="9"/>
      <c r="E299" s="21"/>
      <c r="F299" s="22"/>
      <c r="G299" s="16"/>
      <c r="I299" s="27"/>
    </row>
    <row r="300" spans="2:9" s="3" customFormat="1">
      <c r="B300" s="13"/>
      <c r="C300" s="9"/>
      <c r="E300" s="21"/>
      <c r="F300" s="22"/>
      <c r="G300" s="16"/>
      <c r="I300" s="27"/>
    </row>
    <row r="301" spans="2:9" s="3" customFormat="1">
      <c r="B301" s="13"/>
      <c r="C301" s="9"/>
      <c r="E301" s="21"/>
      <c r="F301" s="22"/>
      <c r="G301" s="16"/>
      <c r="I301" s="27"/>
    </row>
    <row r="302" spans="2:9" s="3" customFormat="1">
      <c r="B302" s="13"/>
      <c r="C302" s="9"/>
      <c r="E302" s="21"/>
      <c r="F302" s="22"/>
      <c r="G302" s="16"/>
      <c r="I302" s="27"/>
    </row>
    <row r="303" spans="2:9" s="3" customFormat="1">
      <c r="B303" s="13"/>
      <c r="C303" s="9"/>
      <c r="E303" s="21"/>
      <c r="F303" s="22"/>
      <c r="G303" s="16"/>
      <c r="I303" s="27"/>
    </row>
    <row r="304" spans="2:9" s="3" customFormat="1">
      <c r="B304" s="13"/>
      <c r="C304" s="9"/>
      <c r="E304" s="21"/>
      <c r="F304" s="22"/>
      <c r="G304" s="16"/>
      <c r="I304" s="27"/>
    </row>
    <row r="305" spans="2:9" s="3" customFormat="1">
      <c r="B305" s="13"/>
      <c r="C305" s="9"/>
      <c r="E305" s="21"/>
      <c r="F305" s="22"/>
      <c r="G305" s="16"/>
      <c r="I305" s="27"/>
    </row>
    <row r="306" spans="2:9" s="3" customFormat="1">
      <c r="B306" s="13"/>
      <c r="C306" s="9"/>
      <c r="E306" s="21"/>
      <c r="F306" s="22"/>
      <c r="G306" s="16"/>
      <c r="I306" s="27"/>
    </row>
    <row r="307" spans="2:9" s="3" customFormat="1">
      <c r="B307" s="13"/>
      <c r="C307" s="9"/>
      <c r="E307" s="21"/>
      <c r="F307" s="22"/>
      <c r="G307" s="16"/>
      <c r="I307" s="27"/>
    </row>
    <row r="308" spans="2:9" s="3" customFormat="1">
      <c r="B308" s="13"/>
      <c r="C308" s="9"/>
      <c r="E308" s="21"/>
      <c r="F308" s="22"/>
      <c r="G308" s="16"/>
      <c r="I308" s="27"/>
    </row>
    <row r="309" spans="2:9" s="3" customFormat="1">
      <c r="B309" s="13"/>
      <c r="C309" s="9"/>
      <c r="E309" s="21"/>
      <c r="F309" s="22"/>
      <c r="G309" s="16"/>
      <c r="I309" s="27"/>
    </row>
    <row r="310" spans="2:9" s="3" customFormat="1">
      <c r="B310" s="13"/>
      <c r="C310" s="9"/>
      <c r="E310" s="21"/>
      <c r="F310" s="22"/>
      <c r="G310" s="16"/>
      <c r="I310" s="27"/>
    </row>
    <row r="311" spans="2:9" s="3" customFormat="1">
      <c r="B311" s="13"/>
      <c r="C311" s="9"/>
      <c r="E311" s="21"/>
      <c r="F311" s="22"/>
      <c r="G311" s="16"/>
      <c r="I311" s="27"/>
    </row>
    <row r="312" spans="2:9" s="3" customFormat="1">
      <c r="B312" s="13"/>
      <c r="C312" s="9"/>
      <c r="E312" s="21"/>
      <c r="F312" s="22"/>
      <c r="G312" s="16"/>
      <c r="I312" s="27"/>
    </row>
    <row r="313" spans="2:9" s="3" customFormat="1">
      <c r="B313" s="13"/>
      <c r="C313" s="9"/>
      <c r="E313" s="21"/>
      <c r="F313" s="22"/>
      <c r="G313" s="16"/>
      <c r="I313" s="27"/>
    </row>
    <row r="314" spans="2:9" s="3" customFormat="1">
      <c r="B314" s="13"/>
      <c r="C314" s="9"/>
      <c r="E314" s="21"/>
      <c r="F314" s="22"/>
      <c r="G314" s="16"/>
      <c r="I314" s="27"/>
    </row>
    <row r="315" spans="2:9" s="3" customFormat="1">
      <c r="B315" s="13"/>
      <c r="C315" s="9"/>
      <c r="E315" s="21"/>
      <c r="F315" s="22"/>
      <c r="G315" s="16"/>
      <c r="I315" s="27"/>
    </row>
    <row r="316" spans="2:9" s="3" customFormat="1">
      <c r="B316" s="13"/>
      <c r="C316" s="9"/>
      <c r="E316" s="21"/>
      <c r="F316" s="22"/>
      <c r="G316" s="16"/>
      <c r="I316" s="27"/>
    </row>
    <row r="317" spans="2:9" s="3" customFormat="1">
      <c r="B317" s="13"/>
      <c r="C317" s="9"/>
      <c r="E317" s="21"/>
      <c r="F317" s="22"/>
      <c r="G317" s="16"/>
      <c r="I317" s="27"/>
    </row>
    <row r="318" spans="2:9" s="3" customFormat="1">
      <c r="B318" s="13"/>
      <c r="C318" s="9"/>
      <c r="E318" s="21"/>
      <c r="F318" s="22"/>
      <c r="G318" s="16"/>
      <c r="I318" s="27"/>
    </row>
    <row r="319" spans="2:9" s="3" customFormat="1">
      <c r="B319" s="13"/>
      <c r="C319" s="9"/>
      <c r="E319" s="21"/>
      <c r="F319" s="22"/>
      <c r="G319" s="16"/>
      <c r="I319" s="27"/>
    </row>
    <row r="320" spans="2:9" s="3" customFormat="1">
      <c r="B320" s="13"/>
      <c r="C320" s="9"/>
      <c r="E320" s="21"/>
      <c r="F320" s="22"/>
      <c r="G320" s="16"/>
      <c r="I320" s="27"/>
    </row>
    <row r="321" spans="2:9" s="3" customFormat="1">
      <c r="B321" s="13"/>
      <c r="C321" s="9"/>
      <c r="E321" s="21"/>
      <c r="F321" s="22"/>
      <c r="G321" s="16"/>
      <c r="I321" s="27"/>
    </row>
    <row r="322" spans="2:9" s="3" customFormat="1">
      <c r="B322" s="13"/>
      <c r="C322" s="9"/>
      <c r="E322" s="21"/>
      <c r="F322" s="22"/>
      <c r="G322" s="16"/>
      <c r="I322" s="27"/>
    </row>
    <row r="323" spans="2:9" s="3" customFormat="1">
      <c r="B323" s="13"/>
      <c r="C323" s="9"/>
      <c r="E323" s="21"/>
      <c r="F323" s="22"/>
      <c r="G323" s="16"/>
      <c r="I323" s="27"/>
    </row>
    <row r="324" spans="2:9" s="3" customFormat="1">
      <c r="B324" s="13"/>
      <c r="C324" s="9"/>
      <c r="E324" s="21"/>
      <c r="F324" s="22"/>
      <c r="G324" s="16"/>
      <c r="I324" s="27"/>
    </row>
    <row r="325" spans="2:9" s="3" customFormat="1">
      <c r="B325" s="13"/>
      <c r="C325" s="9"/>
      <c r="E325" s="21"/>
      <c r="F325" s="22"/>
      <c r="G325" s="16"/>
      <c r="I325" s="27"/>
    </row>
    <row r="326" spans="2:9" s="3" customFormat="1">
      <c r="B326" s="13"/>
      <c r="C326" s="9"/>
      <c r="E326" s="21"/>
      <c r="F326" s="22"/>
      <c r="G326" s="16"/>
      <c r="I326" s="27"/>
    </row>
    <row r="327" spans="2:9" s="3" customFormat="1">
      <c r="B327" s="13"/>
      <c r="C327" s="9"/>
      <c r="E327" s="21"/>
      <c r="F327" s="22"/>
      <c r="G327" s="16"/>
      <c r="I327" s="27"/>
    </row>
    <row r="328" spans="2:9" s="3" customFormat="1">
      <c r="B328" s="13"/>
      <c r="C328" s="9"/>
      <c r="E328" s="21"/>
      <c r="F328" s="22"/>
      <c r="G328" s="16"/>
      <c r="I328" s="27"/>
    </row>
    <row r="329" spans="2:9" s="3" customFormat="1">
      <c r="B329" s="13"/>
      <c r="C329" s="9"/>
      <c r="E329" s="21"/>
      <c r="F329" s="22"/>
      <c r="G329" s="16"/>
      <c r="I329" s="27"/>
    </row>
    <row r="330" spans="2:9" s="3" customFormat="1">
      <c r="B330" s="13"/>
      <c r="C330" s="9"/>
      <c r="E330" s="21"/>
      <c r="F330" s="22"/>
      <c r="G330" s="16"/>
      <c r="I330" s="27"/>
    </row>
    <row r="331" spans="2:9" s="3" customFormat="1">
      <c r="B331" s="13"/>
      <c r="C331" s="9"/>
      <c r="E331" s="21"/>
      <c r="F331" s="22"/>
      <c r="G331" s="16"/>
      <c r="I331" s="27"/>
    </row>
    <row r="332" spans="2:9" s="3" customFormat="1">
      <c r="B332" s="13"/>
      <c r="C332" s="9"/>
      <c r="E332" s="21"/>
      <c r="F332" s="22"/>
      <c r="G332" s="16"/>
      <c r="I332" s="27"/>
    </row>
    <row r="333" spans="2:9" s="3" customFormat="1">
      <c r="B333" s="13"/>
      <c r="C333" s="9"/>
      <c r="E333" s="21"/>
      <c r="F333" s="22"/>
      <c r="G333" s="16"/>
      <c r="I333" s="27"/>
    </row>
    <row r="334" spans="2:9" s="3" customFormat="1">
      <c r="B334" s="13"/>
      <c r="C334" s="9"/>
      <c r="E334" s="21"/>
      <c r="F334" s="22"/>
      <c r="G334" s="16"/>
      <c r="I334" s="27"/>
    </row>
    <row r="335" spans="2:9" s="3" customFormat="1">
      <c r="B335" s="13"/>
      <c r="C335" s="9"/>
      <c r="E335" s="21"/>
      <c r="F335" s="22"/>
      <c r="G335" s="16"/>
      <c r="I335" s="27"/>
    </row>
    <row r="336" spans="2:9" s="3" customFormat="1">
      <c r="B336" s="13"/>
      <c r="C336" s="9"/>
      <c r="E336" s="21"/>
      <c r="F336" s="22"/>
      <c r="G336" s="16"/>
      <c r="I336" s="27"/>
    </row>
    <row r="337" spans="2:9" s="3" customFormat="1">
      <c r="B337" s="13"/>
      <c r="C337" s="9"/>
      <c r="E337" s="21"/>
      <c r="F337" s="22"/>
      <c r="G337" s="16"/>
      <c r="I337" s="27"/>
    </row>
    <row r="338" spans="2:9" s="3" customFormat="1">
      <c r="B338" s="13"/>
      <c r="C338" s="9"/>
      <c r="E338" s="21"/>
      <c r="F338" s="22"/>
      <c r="G338" s="16"/>
      <c r="I338" s="27"/>
    </row>
    <row r="339" spans="2:9" s="3" customFormat="1">
      <c r="B339" s="13"/>
      <c r="C339" s="9"/>
      <c r="E339" s="21"/>
      <c r="F339" s="22"/>
      <c r="G339" s="16"/>
      <c r="I339" s="27"/>
    </row>
    <row r="340" spans="2:9" s="3" customFormat="1">
      <c r="B340" s="13"/>
      <c r="C340" s="9"/>
      <c r="E340" s="21"/>
      <c r="F340" s="22"/>
      <c r="G340" s="16"/>
      <c r="I340" s="27"/>
    </row>
    <row r="341" spans="2:9" s="3" customFormat="1">
      <c r="B341" s="13"/>
      <c r="C341" s="9"/>
      <c r="E341" s="21"/>
      <c r="F341" s="22"/>
      <c r="G341" s="16"/>
      <c r="I341" s="27"/>
    </row>
    <row r="342" spans="2:9" s="3" customFormat="1">
      <c r="B342" s="13"/>
      <c r="C342" s="9"/>
      <c r="E342" s="21"/>
      <c r="F342" s="22"/>
      <c r="G342" s="16"/>
      <c r="I342" s="27"/>
    </row>
    <row r="343" spans="2:9" s="3" customFormat="1">
      <c r="B343" s="13"/>
      <c r="C343" s="9"/>
      <c r="E343" s="21"/>
      <c r="F343" s="22"/>
      <c r="G343" s="16"/>
      <c r="I343" s="27"/>
    </row>
    <row r="344" spans="2:9" s="3" customFormat="1">
      <c r="B344" s="13"/>
      <c r="C344" s="9"/>
      <c r="E344" s="21"/>
      <c r="F344" s="22"/>
      <c r="G344" s="16"/>
      <c r="I344" s="27"/>
    </row>
    <row r="345" spans="2:9" s="3" customFormat="1">
      <c r="B345" s="13"/>
      <c r="C345" s="9"/>
      <c r="E345" s="21"/>
      <c r="F345" s="22"/>
      <c r="G345" s="16"/>
      <c r="I345" s="27"/>
    </row>
    <row r="346" spans="2:9" s="3" customFormat="1">
      <c r="B346" s="13"/>
      <c r="C346" s="9"/>
      <c r="E346" s="21"/>
      <c r="F346" s="22"/>
      <c r="G346" s="16"/>
      <c r="I346" s="27"/>
    </row>
    <row r="347" spans="2:9" s="3" customFormat="1">
      <c r="B347" s="13"/>
      <c r="C347" s="9"/>
      <c r="E347" s="21"/>
      <c r="F347" s="22"/>
      <c r="G347" s="16"/>
      <c r="I347" s="27"/>
    </row>
    <row r="348" spans="2:9" s="3" customFormat="1">
      <c r="B348" s="13"/>
      <c r="C348" s="9"/>
      <c r="E348" s="21"/>
      <c r="F348" s="22"/>
      <c r="G348" s="16"/>
      <c r="I348" s="27"/>
    </row>
    <row r="349" spans="2:9" s="3" customFormat="1">
      <c r="B349" s="13"/>
      <c r="C349" s="9"/>
      <c r="E349" s="21"/>
      <c r="F349" s="22"/>
      <c r="G349" s="16"/>
      <c r="I349" s="27"/>
    </row>
    <row r="350" spans="2:9" s="3" customFormat="1">
      <c r="B350" s="13"/>
      <c r="C350" s="9"/>
      <c r="E350" s="21"/>
      <c r="F350" s="22"/>
      <c r="G350" s="16"/>
      <c r="I350" s="27"/>
    </row>
    <row r="351" spans="2:9" s="3" customFormat="1">
      <c r="B351" s="13"/>
      <c r="C351" s="9"/>
      <c r="E351" s="21"/>
      <c r="F351" s="22"/>
      <c r="G351" s="16"/>
      <c r="I351" s="27"/>
    </row>
    <row r="352" spans="2:9" s="3" customFormat="1">
      <c r="B352" s="13"/>
      <c r="C352" s="9"/>
      <c r="E352" s="21"/>
      <c r="F352" s="22"/>
      <c r="G352" s="16"/>
      <c r="I352" s="27"/>
    </row>
    <row r="353" spans="2:9" s="3" customFormat="1">
      <c r="B353" s="13"/>
      <c r="C353" s="9"/>
      <c r="E353" s="21"/>
      <c r="F353" s="22"/>
      <c r="G353" s="16"/>
      <c r="I353" s="27"/>
    </row>
    <row r="354" spans="2:9" s="3" customFormat="1">
      <c r="B354" s="13"/>
      <c r="C354" s="9"/>
      <c r="E354" s="21"/>
      <c r="F354" s="22"/>
      <c r="G354" s="16"/>
      <c r="I354" s="27"/>
    </row>
    <row r="355" spans="2:9" s="3" customFormat="1">
      <c r="B355" s="13"/>
      <c r="C355" s="9"/>
      <c r="E355" s="21"/>
      <c r="F355" s="22"/>
      <c r="G355" s="16"/>
      <c r="I355" s="27"/>
    </row>
    <row r="356" spans="2:9" s="3" customFormat="1">
      <c r="B356" s="13"/>
      <c r="C356" s="9"/>
      <c r="E356" s="21"/>
      <c r="F356" s="22"/>
      <c r="G356" s="16"/>
      <c r="I356" s="27"/>
    </row>
    <row r="357" spans="2:9" s="3" customFormat="1">
      <c r="B357" s="13"/>
      <c r="C357" s="9"/>
      <c r="E357" s="21"/>
      <c r="F357" s="22"/>
      <c r="G357" s="16"/>
      <c r="I357" s="27"/>
    </row>
    <row r="358" spans="2:9" s="3" customFormat="1">
      <c r="B358" s="13"/>
      <c r="C358" s="9"/>
      <c r="E358" s="21"/>
      <c r="F358" s="22"/>
      <c r="G358" s="16"/>
      <c r="I358" s="27"/>
    </row>
    <row r="359" spans="2:9" s="3" customFormat="1">
      <c r="B359" s="13"/>
      <c r="C359" s="9"/>
      <c r="E359" s="21"/>
      <c r="F359" s="22"/>
      <c r="G359" s="16"/>
      <c r="I359" s="27"/>
    </row>
    <row r="360" spans="2:9" s="3" customFormat="1">
      <c r="B360" s="13"/>
      <c r="C360" s="9"/>
      <c r="E360" s="21"/>
      <c r="F360" s="22"/>
      <c r="G360" s="16"/>
      <c r="I360" s="27"/>
    </row>
    <row r="361" spans="2:9" s="3" customFormat="1">
      <c r="B361" s="13"/>
      <c r="C361" s="9"/>
      <c r="E361" s="21"/>
      <c r="F361" s="22"/>
      <c r="G361" s="16"/>
      <c r="I361" s="27"/>
    </row>
    <row r="362" spans="2:9" s="3" customFormat="1">
      <c r="B362" s="13"/>
      <c r="C362" s="9"/>
      <c r="E362" s="21"/>
      <c r="F362" s="22"/>
      <c r="G362" s="16"/>
      <c r="I362" s="27"/>
    </row>
    <row r="363" spans="2:9" s="3" customFormat="1">
      <c r="B363" s="13"/>
      <c r="C363" s="9"/>
      <c r="E363" s="21"/>
      <c r="F363" s="22"/>
      <c r="G363" s="16"/>
      <c r="I363" s="27"/>
    </row>
    <row r="364" spans="2:9" s="3" customFormat="1">
      <c r="B364" s="13"/>
      <c r="C364" s="9"/>
      <c r="E364" s="21"/>
      <c r="F364" s="22"/>
      <c r="G364" s="16"/>
      <c r="I364" s="27"/>
    </row>
    <row r="365" spans="2:9" s="3" customFormat="1">
      <c r="B365" s="13"/>
      <c r="C365" s="9"/>
      <c r="E365" s="21"/>
      <c r="F365" s="22"/>
      <c r="G365" s="16"/>
      <c r="I365" s="27"/>
    </row>
    <row r="366" spans="2:9" s="3" customFormat="1">
      <c r="B366" s="13"/>
      <c r="C366" s="9"/>
      <c r="E366" s="21"/>
      <c r="F366" s="22"/>
      <c r="G366" s="16"/>
      <c r="I366" s="27"/>
    </row>
    <row r="367" spans="2:9" s="3" customFormat="1">
      <c r="B367" s="13"/>
      <c r="C367" s="9"/>
      <c r="E367" s="21"/>
      <c r="F367" s="22"/>
      <c r="G367" s="16"/>
      <c r="I367" s="27"/>
    </row>
    <row r="368" spans="2:9" s="3" customFormat="1">
      <c r="B368" s="13"/>
      <c r="C368" s="9"/>
      <c r="E368" s="21"/>
      <c r="F368" s="22"/>
      <c r="G368" s="16"/>
      <c r="I368" s="27"/>
    </row>
    <row r="369" spans="2:9" s="3" customFormat="1">
      <c r="B369" s="13"/>
      <c r="C369" s="9"/>
      <c r="E369" s="21"/>
      <c r="F369" s="22"/>
      <c r="G369" s="16"/>
      <c r="I369" s="27"/>
    </row>
    <row r="370" spans="2:9" s="3" customFormat="1">
      <c r="B370" s="13"/>
      <c r="C370" s="9"/>
      <c r="E370" s="21"/>
      <c r="F370" s="22"/>
      <c r="G370" s="16"/>
      <c r="I370" s="27"/>
    </row>
    <row r="371" spans="2:9" s="3" customFormat="1">
      <c r="B371" s="13"/>
      <c r="C371" s="9"/>
      <c r="E371" s="21"/>
      <c r="F371" s="22"/>
      <c r="G371" s="16"/>
      <c r="I371" s="27"/>
    </row>
    <row r="372" spans="2:9" s="3" customFormat="1">
      <c r="B372" s="13"/>
      <c r="C372" s="9"/>
      <c r="E372" s="21"/>
      <c r="F372" s="22"/>
      <c r="G372" s="16"/>
      <c r="I372" s="27"/>
    </row>
    <row r="373" spans="2:9" s="3" customFormat="1">
      <c r="B373" s="13"/>
      <c r="C373" s="9"/>
      <c r="E373" s="21"/>
      <c r="F373" s="22"/>
      <c r="G373" s="16"/>
      <c r="I373" s="27"/>
    </row>
    <row r="374" spans="2:9" s="3" customFormat="1">
      <c r="B374" s="13"/>
      <c r="C374" s="9"/>
      <c r="E374" s="21"/>
      <c r="F374" s="22"/>
      <c r="G374" s="16"/>
      <c r="I374" s="27"/>
    </row>
    <row r="375" spans="2:9" s="3" customFormat="1">
      <c r="B375" s="13"/>
      <c r="C375" s="9"/>
      <c r="E375" s="21"/>
      <c r="F375" s="22"/>
      <c r="G375" s="16"/>
      <c r="I375" s="27"/>
    </row>
    <row r="376" spans="2:9" s="3" customFormat="1">
      <c r="B376" s="13"/>
      <c r="C376" s="9"/>
      <c r="E376" s="21"/>
      <c r="F376" s="22"/>
      <c r="G376" s="16"/>
      <c r="I376" s="27"/>
    </row>
    <row r="377" spans="2:9" s="3" customFormat="1">
      <c r="B377" s="13"/>
      <c r="C377" s="9"/>
      <c r="E377" s="21"/>
      <c r="F377" s="22"/>
      <c r="G377" s="16"/>
      <c r="I377" s="27"/>
    </row>
    <row r="378" spans="2:9" s="3" customFormat="1">
      <c r="B378" s="13"/>
      <c r="C378" s="9"/>
      <c r="E378" s="21"/>
      <c r="F378" s="22"/>
      <c r="G378" s="16"/>
      <c r="I378" s="27"/>
    </row>
    <row r="379" spans="2:9" s="3" customFormat="1">
      <c r="B379" s="13"/>
      <c r="C379" s="9"/>
      <c r="E379" s="21"/>
      <c r="F379" s="22"/>
      <c r="G379" s="16"/>
      <c r="I379" s="27"/>
    </row>
    <row r="380" spans="2:9" s="3" customFormat="1">
      <c r="B380" s="13"/>
      <c r="C380" s="9"/>
      <c r="E380" s="21"/>
      <c r="F380" s="22"/>
      <c r="G380" s="16"/>
      <c r="I380" s="27"/>
    </row>
    <row r="381" spans="2:9" s="3" customFormat="1">
      <c r="B381" s="13"/>
      <c r="C381" s="9"/>
      <c r="E381" s="21"/>
      <c r="F381" s="22"/>
      <c r="G381" s="16"/>
      <c r="I381" s="27"/>
    </row>
    <row r="382" spans="2:9" s="3" customFormat="1">
      <c r="B382" s="13"/>
      <c r="C382" s="9"/>
      <c r="E382" s="21"/>
      <c r="F382" s="22"/>
      <c r="G382" s="16"/>
      <c r="I382" s="27"/>
    </row>
    <row r="383" spans="2:9" s="3" customFormat="1">
      <c r="B383" s="13"/>
      <c r="C383" s="9"/>
      <c r="E383" s="21"/>
      <c r="F383" s="22"/>
      <c r="G383" s="16"/>
      <c r="I383" s="27"/>
    </row>
    <row r="384" spans="2:9" s="3" customFormat="1">
      <c r="B384" s="13"/>
      <c r="C384" s="9"/>
      <c r="E384" s="21"/>
      <c r="F384" s="22"/>
      <c r="G384" s="16"/>
      <c r="I384" s="27"/>
    </row>
    <row r="385" spans="2:9" s="3" customFormat="1">
      <c r="B385" s="13"/>
      <c r="C385" s="9"/>
      <c r="E385" s="21"/>
      <c r="F385" s="22"/>
      <c r="G385" s="16"/>
      <c r="I385" s="27"/>
    </row>
    <row r="386" spans="2:9" s="3" customFormat="1">
      <c r="B386" s="13"/>
      <c r="C386" s="9"/>
      <c r="E386" s="21"/>
      <c r="F386" s="22"/>
      <c r="G386" s="16"/>
      <c r="I386" s="27"/>
    </row>
    <row r="387" spans="2:9" s="3" customFormat="1">
      <c r="B387" s="13"/>
      <c r="C387" s="9"/>
      <c r="E387" s="21"/>
      <c r="F387" s="22"/>
      <c r="G387" s="16"/>
      <c r="I387" s="27"/>
    </row>
    <row r="388" spans="2:9" s="3" customFormat="1">
      <c r="B388" s="13"/>
      <c r="C388" s="9"/>
      <c r="E388" s="21"/>
      <c r="F388" s="22"/>
      <c r="G388" s="16"/>
      <c r="I388" s="27"/>
    </row>
    <row r="389" spans="2:9" s="3" customFormat="1">
      <c r="B389" s="13"/>
      <c r="C389" s="9"/>
      <c r="E389" s="21"/>
      <c r="F389" s="22"/>
      <c r="G389" s="16"/>
      <c r="I389" s="27"/>
    </row>
    <row r="390" spans="2:9" s="3" customFormat="1">
      <c r="B390" s="13"/>
      <c r="C390" s="9"/>
      <c r="E390" s="21"/>
      <c r="F390" s="22"/>
      <c r="G390" s="16"/>
      <c r="I390" s="27"/>
    </row>
    <row r="391" spans="2:9" s="3" customFormat="1">
      <c r="B391" s="13"/>
      <c r="C391" s="9"/>
      <c r="E391" s="21"/>
      <c r="F391" s="22"/>
      <c r="G391" s="16"/>
      <c r="I391" s="27"/>
    </row>
    <row r="392" spans="2:9" s="3" customFormat="1">
      <c r="B392" s="13"/>
      <c r="C392" s="9"/>
      <c r="E392" s="21"/>
      <c r="F392" s="22"/>
      <c r="G392" s="16"/>
      <c r="I392" s="27"/>
    </row>
    <row r="393" spans="2:9" s="3" customFormat="1">
      <c r="B393" s="13"/>
      <c r="C393" s="9"/>
      <c r="E393" s="21"/>
      <c r="F393" s="22"/>
      <c r="G393" s="16"/>
      <c r="I393" s="27"/>
    </row>
    <row r="394" spans="2:9" s="3" customFormat="1">
      <c r="B394" s="13"/>
      <c r="C394" s="9"/>
      <c r="E394" s="21"/>
      <c r="F394" s="22"/>
      <c r="G394" s="16"/>
      <c r="I394" s="27"/>
    </row>
    <row r="395" spans="2:9" s="3" customFormat="1">
      <c r="B395" s="13"/>
      <c r="C395" s="9"/>
      <c r="E395" s="21"/>
      <c r="F395" s="22"/>
      <c r="G395" s="16"/>
      <c r="I395" s="27"/>
    </row>
    <row r="396" spans="2:9" s="3" customFormat="1">
      <c r="B396" s="13"/>
      <c r="C396" s="9"/>
      <c r="E396" s="21"/>
      <c r="F396" s="22"/>
      <c r="G396" s="16"/>
      <c r="I396" s="27"/>
    </row>
    <row r="397" spans="2:9" s="3" customFormat="1">
      <c r="B397" s="13"/>
      <c r="C397" s="9"/>
      <c r="E397" s="21"/>
      <c r="F397" s="22"/>
      <c r="G397" s="16"/>
      <c r="I397" s="27"/>
    </row>
    <row r="398" spans="2:9" s="3" customFormat="1">
      <c r="B398" s="13"/>
      <c r="C398" s="9"/>
      <c r="E398" s="21"/>
      <c r="F398" s="22"/>
      <c r="G398" s="16"/>
      <c r="I398" s="27"/>
    </row>
    <row r="399" spans="2:9" s="3" customFormat="1">
      <c r="B399" s="13"/>
      <c r="C399" s="9"/>
      <c r="E399" s="21"/>
      <c r="F399" s="22"/>
      <c r="G399" s="16"/>
      <c r="I399" s="27"/>
    </row>
    <row r="400" spans="2:9" s="3" customFormat="1">
      <c r="B400" s="13"/>
      <c r="C400" s="9"/>
      <c r="E400" s="21"/>
      <c r="F400" s="22"/>
      <c r="G400" s="16"/>
      <c r="I400" s="27"/>
    </row>
    <row r="401" spans="2:9" s="3" customFormat="1">
      <c r="B401" s="13"/>
      <c r="C401" s="9"/>
      <c r="E401" s="21"/>
      <c r="F401" s="22"/>
      <c r="G401" s="16"/>
      <c r="I401" s="27"/>
    </row>
    <row r="402" spans="2:9" s="3" customFormat="1">
      <c r="B402" s="13"/>
      <c r="C402" s="9"/>
      <c r="E402" s="21"/>
      <c r="F402" s="22"/>
      <c r="G402" s="16"/>
      <c r="I402" s="27"/>
    </row>
    <row r="403" spans="2:9" s="3" customFormat="1">
      <c r="B403" s="13"/>
      <c r="C403" s="9"/>
      <c r="E403" s="21"/>
      <c r="F403" s="22"/>
      <c r="G403" s="16"/>
      <c r="I403" s="27"/>
    </row>
    <row r="404" spans="2:9" s="3" customFormat="1">
      <c r="B404" s="13"/>
      <c r="C404" s="9"/>
      <c r="E404" s="21"/>
      <c r="F404" s="22"/>
      <c r="G404" s="16"/>
      <c r="I404" s="27"/>
    </row>
    <row r="405" spans="2:9" s="3" customFormat="1">
      <c r="B405" s="13"/>
      <c r="C405" s="9"/>
      <c r="E405" s="21"/>
      <c r="F405" s="22"/>
      <c r="G405" s="16"/>
      <c r="I405" s="27"/>
    </row>
    <row r="406" spans="2:9" s="3" customFormat="1">
      <c r="B406" s="13"/>
      <c r="C406" s="9"/>
      <c r="E406" s="21"/>
      <c r="F406" s="22"/>
      <c r="G406" s="16"/>
      <c r="I406" s="27"/>
    </row>
    <row r="407" spans="2:9" s="3" customFormat="1">
      <c r="B407" s="13"/>
      <c r="C407" s="9"/>
      <c r="E407" s="21"/>
      <c r="F407" s="22"/>
      <c r="G407" s="16"/>
      <c r="I407" s="27"/>
    </row>
    <row r="408" spans="2:9" s="3" customFormat="1">
      <c r="B408" s="13"/>
      <c r="C408" s="9"/>
      <c r="E408" s="21"/>
      <c r="F408" s="22"/>
      <c r="G408" s="16"/>
      <c r="I408" s="27"/>
    </row>
    <row r="409" spans="2:9" s="3" customFormat="1">
      <c r="B409" s="13"/>
      <c r="C409" s="9"/>
      <c r="E409" s="21"/>
      <c r="F409" s="22"/>
      <c r="G409" s="16"/>
      <c r="I409" s="27"/>
    </row>
    <row r="410" spans="2:9" s="3" customFormat="1">
      <c r="B410" s="13"/>
      <c r="C410" s="9"/>
      <c r="E410" s="21"/>
      <c r="F410" s="22"/>
      <c r="G410" s="16"/>
      <c r="I410" s="27"/>
    </row>
    <row r="411" spans="2:9" s="3" customFormat="1">
      <c r="B411" s="13"/>
      <c r="C411" s="9"/>
      <c r="E411" s="21"/>
      <c r="F411" s="22"/>
      <c r="G411" s="16"/>
      <c r="I411" s="27"/>
    </row>
    <row r="412" spans="2:9" s="3" customFormat="1">
      <c r="B412" s="13"/>
      <c r="C412" s="9"/>
      <c r="E412" s="21"/>
      <c r="F412" s="22"/>
      <c r="G412" s="16"/>
      <c r="I412" s="27"/>
    </row>
    <row r="413" spans="2:9" s="3" customFormat="1">
      <c r="B413" s="13"/>
      <c r="C413" s="9"/>
      <c r="E413" s="21"/>
      <c r="F413" s="22"/>
      <c r="G413" s="16"/>
      <c r="I413" s="27"/>
    </row>
    <row r="414" spans="2:9" s="3" customFormat="1">
      <c r="B414" s="13"/>
      <c r="C414" s="9"/>
      <c r="E414" s="21"/>
      <c r="F414" s="22"/>
      <c r="G414" s="16"/>
      <c r="I414" s="27"/>
    </row>
    <row r="415" spans="2:9" s="3" customFormat="1">
      <c r="B415" s="13"/>
      <c r="C415" s="9"/>
      <c r="E415" s="21"/>
      <c r="F415" s="22"/>
      <c r="G415" s="16"/>
      <c r="I415" s="27"/>
    </row>
    <row r="416" spans="2:9" s="3" customFormat="1">
      <c r="B416" s="13"/>
      <c r="C416" s="9"/>
      <c r="E416" s="21"/>
      <c r="F416" s="22"/>
      <c r="G416" s="16"/>
      <c r="I416" s="27"/>
    </row>
    <row r="417" spans="2:9" s="3" customFormat="1">
      <c r="B417" s="13"/>
      <c r="C417" s="9"/>
      <c r="E417" s="21"/>
      <c r="F417" s="22"/>
      <c r="G417" s="16"/>
      <c r="I417" s="27"/>
    </row>
    <row r="418" spans="2:9" s="3" customFormat="1">
      <c r="B418" s="13"/>
      <c r="C418" s="9"/>
      <c r="E418" s="21"/>
      <c r="F418" s="22"/>
      <c r="G418" s="16"/>
      <c r="I418" s="27"/>
    </row>
    <row r="419" spans="2:9" s="3" customFormat="1">
      <c r="B419" s="13"/>
      <c r="C419" s="9"/>
      <c r="E419" s="21"/>
      <c r="F419" s="22"/>
      <c r="G419" s="16"/>
      <c r="I419" s="27"/>
    </row>
    <row r="420" spans="2:9" s="3" customFormat="1">
      <c r="B420" s="13"/>
      <c r="C420" s="9"/>
      <c r="E420" s="21"/>
      <c r="F420" s="22"/>
      <c r="G420" s="16"/>
      <c r="I420" s="27"/>
    </row>
    <row r="421" spans="2:9" s="3" customFormat="1">
      <c r="B421" s="13"/>
      <c r="C421" s="9"/>
      <c r="E421" s="21"/>
      <c r="F421" s="22"/>
      <c r="G421" s="16"/>
      <c r="I421" s="27"/>
    </row>
    <row r="422" spans="2:9" s="3" customFormat="1">
      <c r="B422" s="13"/>
      <c r="C422" s="9"/>
      <c r="E422" s="21"/>
      <c r="F422" s="22"/>
      <c r="G422" s="16"/>
      <c r="I422" s="27"/>
    </row>
    <row r="423" spans="2:9" s="3" customFormat="1">
      <c r="B423" s="13"/>
      <c r="C423" s="9"/>
      <c r="E423" s="21"/>
      <c r="F423" s="22"/>
      <c r="G423" s="16"/>
      <c r="I423" s="27"/>
    </row>
    <row r="424" spans="2:9" s="3" customFormat="1">
      <c r="B424" s="13"/>
      <c r="C424" s="9"/>
      <c r="E424" s="21"/>
      <c r="F424" s="22"/>
      <c r="G424" s="16"/>
      <c r="I424" s="27"/>
    </row>
    <row r="425" spans="2:9" s="3" customFormat="1">
      <c r="B425" s="13"/>
      <c r="C425" s="9"/>
      <c r="E425" s="21"/>
      <c r="F425" s="22"/>
      <c r="G425" s="16"/>
      <c r="I425" s="27"/>
    </row>
    <row r="426" spans="2:9" s="3" customFormat="1">
      <c r="B426" s="13"/>
      <c r="C426" s="9"/>
      <c r="E426" s="21"/>
      <c r="F426" s="22"/>
      <c r="G426" s="16"/>
      <c r="I426" s="27"/>
    </row>
    <row r="427" spans="2:9" s="3" customFormat="1">
      <c r="B427" s="13"/>
      <c r="C427" s="9"/>
      <c r="E427" s="21"/>
      <c r="F427" s="22"/>
      <c r="G427" s="16"/>
      <c r="I427" s="27"/>
    </row>
    <row r="428" spans="2:9" s="3" customFormat="1">
      <c r="B428" s="13"/>
      <c r="C428" s="9"/>
      <c r="E428" s="21"/>
      <c r="F428" s="22"/>
      <c r="G428" s="16"/>
      <c r="I428" s="27"/>
    </row>
    <row r="429" spans="2:9" s="3" customFormat="1">
      <c r="B429" s="13"/>
      <c r="C429" s="9"/>
      <c r="E429" s="21"/>
      <c r="F429" s="22"/>
      <c r="G429" s="16"/>
      <c r="I429" s="27"/>
    </row>
    <row r="430" spans="2:9" s="3" customFormat="1">
      <c r="B430" s="13"/>
      <c r="C430" s="9"/>
      <c r="E430" s="21"/>
      <c r="F430" s="22"/>
      <c r="G430" s="16"/>
      <c r="I430" s="27"/>
    </row>
    <row r="431" spans="2:9" s="3" customFormat="1">
      <c r="B431" s="13"/>
      <c r="C431" s="9"/>
      <c r="E431" s="21"/>
      <c r="F431" s="22"/>
      <c r="G431" s="16"/>
      <c r="I431" s="27"/>
    </row>
    <row r="432" spans="2:9" s="3" customFormat="1">
      <c r="B432" s="13"/>
      <c r="C432" s="9"/>
      <c r="E432" s="21"/>
      <c r="F432" s="22"/>
      <c r="G432" s="16"/>
      <c r="I432" s="27"/>
    </row>
    <row r="433" spans="2:9" s="3" customFormat="1">
      <c r="B433" s="13"/>
      <c r="C433" s="9"/>
      <c r="E433" s="21"/>
      <c r="F433" s="22"/>
      <c r="G433" s="16"/>
      <c r="I433" s="27"/>
    </row>
    <row r="434" spans="2:9" s="3" customFormat="1">
      <c r="B434" s="13"/>
      <c r="C434" s="9"/>
      <c r="E434" s="21"/>
      <c r="F434" s="22"/>
      <c r="G434" s="16"/>
      <c r="I434" s="27"/>
    </row>
    <row r="435" spans="2:9" s="3" customFormat="1">
      <c r="B435" s="13"/>
      <c r="C435" s="9"/>
      <c r="E435" s="21"/>
      <c r="F435" s="22"/>
      <c r="G435" s="16"/>
      <c r="I435" s="27"/>
    </row>
    <row r="436" spans="2:9" s="3" customFormat="1">
      <c r="B436" s="13"/>
      <c r="C436" s="9"/>
      <c r="E436" s="21"/>
      <c r="F436" s="22"/>
      <c r="G436" s="16"/>
      <c r="I436" s="27"/>
    </row>
    <row r="437" spans="2:9" s="3" customFormat="1">
      <c r="B437" s="13"/>
      <c r="C437" s="9"/>
      <c r="E437" s="21"/>
      <c r="F437" s="22"/>
      <c r="G437" s="16"/>
      <c r="I437" s="27"/>
    </row>
    <row r="438" spans="2:9" s="3" customFormat="1">
      <c r="B438" s="13"/>
      <c r="C438" s="9"/>
      <c r="E438" s="21"/>
      <c r="F438" s="22"/>
      <c r="G438" s="16"/>
      <c r="I438" s="27"/>
    </row>
    <row r="439" spans="2:9" s="3" customFormat="1">
      <c r="B439" s="13"/>
      <c r="C439" s="9"/>
      <c r="E439" s="21"/>
      <c r="F439" s="22"/>
      <c r="G439" s="16"/>
      <c r="I439" s="27"/>
    </row>
    <row r="440" spans="2:9" s="3" customFormat="1">
      <c r="B440" s="13"/>
      <c r="C440" s="9"/>
      <c r="E440" s="21"/>
      <c r="F440" s="22"/>
      <c r="G440" s="16"/>
      <c r="I440" s="27"/>
    </row>
    <row r="441" spans="2:9" s="3" customFormat="1">
      <c r="B441" s="13"/>
      <c r="C441" s="9"/>
      <c r="E441" s="21"/>
      <c r="F441" s="22"/>
      <c r="G441" s="16"/>
      <c r="I441" s="27"/>
    </row>
    <row r="442" spans="2:9" s="3" customFormat="1">
      <c r="B442" s="13"/>
      <c r="C442" s="9"/>
      <c r="E442" s="21"/>
      <c r="F442" s="22"/>
      <c r="G442" s="16"/>
      <c r="I442" s="27"/>
    </row>
    <row r="443" spans="2:9" s="3" customFormat="1">
      <c r="B443" s="13"/>
      <c r="C443" s="9"/>
      <c r="E443" s="21"/>
      <c r="F443" s="22"/>
      <c r="G443" s="16"/>
      <c r="I443" s="27"/>
    </row>
    <row r="444" spans="2:9" s="3" customFormat="1">
      <c r="B444" s="13"/>
      <c r="C444" s="9"/>
      <c r="E444" s="21"/>
      <c r="F444" s="22"/>
      <c r="G444" s="16"/>
      <c r="I444" s="27"/>
    </row>
    <row r="445" spans="2:9" s="3" customFormat="1">
      <c r="B445" s="13"/>
      <c r="C445" s="9"/>
      <c r="E445" s="21"/>
      <c r="F445" s="22"/>
      <c r="G445" s="16"/>
      <c r="I445" s="27"/>
    </row>
    <row r="446" spans="2:9" s="3" customFormat="1">
      <c r="B446" s="13"/>
      <c r="C446" s="9"/>
      <c r="E446" s="21"/>
      <c r="F446" s="22"/>
      <c r="G446" s="16"/>
      <c r="I446" s="27"/>
    </row>
    <row r="447" spans="2:9" s="3" customFormat="1">
      <c r="B447" s="13"/>
      <c r="C447" s="9"/>
      <c r="E447" s="21"/>
      <c r="F447" s="22"/>
      <c r="G447" s="16"/>
      <c r="I447" s="27"/>
    </row>
    <row r="448" spans="2:9" s="3" customFormat="1">
      <c r="B448" s="13"/>
      <c r="C448" s="9"/>
      <c r="E448" s="21"/>
      <c r="F448" s="22"/>
      <c r="G448" s="16"/>
      <c r="I448" s="27"/>
    </row>
    <row r="449" spans="2:9" s="3" customFormat="1">
      <c r="B449" s="13"/>
      <c r="C449" s="9"/>
      <c r="E449" s="21"/>
      <c r="F449" s="22"/>
      <c r="G449" s="16"/>
      <c r="I449" s="27"/>
    </row>
    <row r="450" spans="2:9" s="3" customFormat="1">
      <c r="B450" s="13"/>
      <c r="C450" s="9"/>
      <c r="E450" s="21"/>
      <c r="F450" s="22"/>
      <c r="G450" s="16"/>
      <c r="I450" s="27"/>
    </row>
    <row r="451" spans="2:9" s="3" customFormat="1">
      <c r="B451" s="13"/>
      <c r="C451" s="9"/>
      <c r="E451" s="21"/>
      <c r="F451" s="22"/>
      <c r="G451" s="16"/>
      <c r="I451" s="27"/>
    </row>
    <row r="452" spans="2:9" s="3" customFormat="1">
      <c r="B452" s="13"/>
      <c r="C452" s="9"/>
      <c r="E452" s="21"/>
      <c r="F452" s="22"/>
      <c r="G452" s="16"/>
      <c r="I452" s="27"/>
    </row>
    <row r="453" spans="2:9" s="3" customFormat="1">
      <c r="B453" s="13"/>
      <c r="C453" s="9"/>
      <c r="E453" s="21"/>
      <c r="F453" s="22"/>
      <c r="G453" s="16"/>
      <c r="I453" s="27"/>
    </row>
    <row r="454" spans="2:9" s="3" customFormat="1">
      <c r="B454" s="13"/>
      <c r="C454" s="9"/>
      <c r="E454" s="21"/>
      <c r="F454" s="22"/>
      <c r="G454" s="16"/>
      <c r="I454" s="27"/>
    </row>
    <row r="455" spans="2:9" s="3" customFormat="1">
      <c r="B455" s="13"/>
      <c r="C455" s="9"/>
      <c r="E455" s="21"/>
      <c r="F455" s="22"/>
      <c r="G455" s="16"/>
      <c r="I455" s="27"/>
    </row>
    <row r="456" spans="2:9" s="3" customFormat="1">
      <c r="B456" s="13"/>
      <c r="C456" s="9"/>
      <c r="E456" s="21"/>
      <c r="F456" s="22"/>
      <c r="G456" s="16"/>
      <c r="I456" s="27"/>
    </row>
    <row r="457" spans="2:9" s="3" customFormat="1">
      <c r="B457" s="13"/>
      <c r="C457" s="9"/>
      <c r="E457" s="21"/>
      <c r="F457" s="22"/>
      <c r="G457" s="16"/>
      <c r="I457" s="27"/>
    </row>
    <row r="458" spans="2:9" s="3" customFormat="1">
      <c r="B458" s="13"/>
      <c r="C458" s="9"/>
      <c r="E458" s="21"/>
      <c r="F458" s="22"/>
      <c r="G458" s="16"/>
      <c r="I458" s="27"/>
    </row>
    <row r="459" spans="2:9" s="3" customFormat="1">
      <c r="B459" s="13"/>
      <c r="C459" s="9"/>
      <c r="E459" s="21"/>
      <c r="F459" s="22"/>
      <c r="G459" s="16"/>
      <c r="I459" s="27"/>
    </row>
    <row r="460" spans="2:9" s="3" customFormat="1">
      <c r="B460" s="13"/>
      <c r="C460" s="9"/>
      <c r="E460" s="21"/>
      <c r="F460" s="22"/>
      <c r="G460" s="16"/>
      <c r="I460" s="27"/>
    </row>
    <row r="461" spans="2:9" s="3" customFormat="1">
      <c r="B461" s="13"/>
      <c r="C461" s="9"/>
      <c r="E461" s="21"/>
      <c r="F461" s="22"/>
      <c r="G461" s="16"/>
      <c r="I461" s="27"/>
    </row>
    <row r="462" spans="2:9" s="3" customFormat="1">
      <c r="B462" s="13"/>
      <c r="C462" s="9"/>
      <c r="E462" s="21"/>
      <c r="F462" s="22"/>
      <c r="G462" s="16"/>
      <c r="I462" s="27"/>
    </row>
    <row r="463" spans="2:9" s="3" customFormat="1">
      <c r="B463" s="13"/>
      <c r="C463" s="9"/>
      <c r="E463" s="21"/>
      <c r="F463" s="22"/>
      <c r="G463" s="16"/>
      <c r="I463" s="27"/>
    </row>
    <row r="464" spans="2:9" s="3" customFormat="1">
      <c r="B464" s="13"/>
      <c r="C464" s="9"/>
      <c r="E464" s="21"/>
      <c r="F464" s="22"/>
      <c r="G464" s="16"/>
      <c r="I464" s="27"/>
    </row>
    <row r="465" spans="2:9" s="3" customFormat="1">
      <c r="B465" s="13"/>
      <c r="C465" s="9"/>
      <c r="E465" s="21"/>
      <c r="F465" s="22"/>
      <c r="G465" s="16"/>
      <c r="I465" s="27"/>
    </row>
    <row r="466" spans="2:9" s="3" customFormat="1">
      <c r="B466" s="13"/>
      <c r="C466" s="9"/>
      <c r="E466" s="21"/>
      <c r="F466" s="22"/>
      <c r="G466" s="16"/>
      <c r="I466" s="27"/>
    </row>
    <row r="467" spans="2:9" s="3" customFormat="1">
      <c r="B467" s="13"/>
      <c r="C467" s="9"/>
      <c r="E467" s="21"/>
      <c r="F467" s="22"/>
      <c r="G467" s="16"/>
      <c r="I467" s="27"/>
    </row>
    <row r="468" spans="2:9" s="3" customFormat="1">
      <c r="B468" s="13"/>
      <c r="C468" s="9"/>
      <c r="E468" s="21"/>
      <c r="F468" s="22"/>
      <c r="G468" s="16"/>
      <c r="I468" s="27"/>
    </row>
    <row r="469" spans="2:9" s="3" customFormat="1">
      <c r="B469" s="13"/>
      <c r="C469" s="9"/>
      <c r="E469" s="21"/>
      <c r="F469" s="22"/>
      <c r="G469" s="16"/>
      <c r="I469" s="27"/>
    </row>
    <row r="470" spans="2:9" s="3" customFormat="1">
      <c r="B470" s="13"/>
      <c r="C470" s="9"/>
      <c r="E470" s="21"/>
      <c r="F470" s="22"/>
      <c r="G470" s="16"/>
      <c r="I470" s="27"/>
    </row>
    <row r="471" spans="2:9" s="3" customFormat="1">
      <c r="B471" s="13"/>
      <c r="C471" s="9"/>
      <c r="E471" s="21"/>
      <c r="F471" s="22"/>
      <c r="G471" s="16"/>
      <c r="I471" s="27"/>
    </row>
    <row r="472" spans="2:9" s="3" customFormat="1">
      <c r="B472" s="13"/>
      <c r="C472" s="9"/>
      <c r="E472" s="21"/>
      <c r="F472" s="22"/>
      <c r="G472" s="16"/>
      <c r="I472" s="27"/>
    </row>
    <row r="473" spans="2:9" s="3" customFormat="1">
      <c r="B473" s="13"/>
      <c r="C473" s="9"/>
      <c r="E473" s="21"/>
      <c r="F473" s="22"/>
      <c r="G473" s="16"/>
      <c r="I473" s="27"/>
    </row>
    <row r="474" spans="2:9" s="3" customFormat="1">
      <c r="B474" s="13"/>
      <c r="C474" s="9"/>
      <c r="E474" s="21"/>
      <c r="F474" s="22"/>
      <c r="G474" s="16"/>
      <c r="I474" s="27"/>
    </row>
    <row r="475" spans="2:9" s="3" customFormat="1">
      <c r="B475" s="13"/>
      <c r="C475" s="9"/>
      <c r="E475" s="21"/>
      <c r="F475" s="22"/>
      <c r="G475" s="16"/>
      <c r="I475" s="27"/>
    </row>
    <row r="476" spans="2:9" s="3" customFormat="1">
      <c r="B476" s="13"/>
      <c r="C476" s="9"/>
      <c r="E476" s="21"/>
      <c r="F476" s="22"/>
      <c r="G476" s="16"/>
      <c r="I476" s="27"/>
    </row>
    <row r="477" spans="2:9" s="3" customFormat="1">
      <c r="B477" s="13"/>
      <c r="C477" s="9"/>
      <c r="E477" s="21"/>
      <c r="F477" s="22"/>
      <c r="G477" s="16"/>
      <c r="I477" s="27"/>
    </row>
    <row r="478" spans="2:9" s="3" customFormat="1">
      <c r="B478" s="13"/>
      <c r="C478" s="9"/>
      <c r="E478" s="21"/>
      <c r="F478" s="22"/>
      <c r="G478" s="16"/>
      <c r="I478" s="27"/>
    </row>
    <row r="479" spans="2:9" s="3" customFormat="1">
      <c r="B479" s="13"/>
      <c r="C479" s="9"/>
      <c r="E479" s="21"/>
      <c r="F479" s="22"/>
      <c r="G479" s="16"/>
      <c r="I479" s="27"/>
    </row>
    <row r="480" spans="2:9" s="3" customFormat="1">
      <c r="B480" s="13"/>
      <c r="C480" s="9"/>
      <c r="E480" s="21"/>
      <c r="F480" s="22"/>
      <c r="G480" s="16"/>
      <c r="I480" s="27"/>
    </row>
    <row r="481" spans="2:9" s="3" customFormat="1">
      <c r="B481" s="13"/>
      <c r="C481" s="9"/>
      <c r="E481" s="21"/>
      <c r="F481" s="22"/>
      <c r="G481" s="16"/>
      <c r="I481" s="27"/>
    </row>
    <row r="482" spans="2:9" s="3" customFormat="1">
      <c r="B482" s="13"/>
      <c r="C482" s="9"/>
      <c r="E482" s="21"/>
      <c r="F482" s="22"/>
      <c r="G482" s="16"/>
      <c r="I482" s="27"/>
    </row>
    <row r="483" spans="2:9" s="3" customFormat="1">
      <c r="B483" s="13"/>
      <c r="C483" s="9"/>
      <c r="E483" s="21"/>
      <c r="F483" s="22"/>
      <c r="G483" s="16"/>
      <c r="I483" s="27"/>
    </row>
    <row r="484" spans="2:9" s="3" customFormat="1">
      <c r="B484" s="13"/>
      <c r="C484" s="9"/>
      <c r="E484" s="21"/>
      <c r="F484" s="22"/>
      <c r="G484" s="16"/>
      <c r="I484" s="27"/>
    </row>
    <row r="485" spans="2:9" s="3" customFormat="1">
      <c r="B485" s="13"/>
      <c r="C485" s="9"/>
      <c r="E485" s="21"/>
      <c r="F485" s="22"/>
      <c r="G485" s="16"/>
      <c r="I485" s="27"/>
    </row>
    <row r="486" spans="2:9" s="3" customFormat="1">
      <c r="B486" s="13"/>
      <c r="C486" s="9"/>
      <c r="E486" s="21"/>
      <c r="F486" s="22"/>
      <c r="G486" s="16"/>
      <c r="I486" s="27"/>
    </row>
    <row r="487" spans="2:9" s="3" customFormat="1">
      <c r="B487" s="13"/>
      <c r="C487" s="9"/>
      <c r="E487" s="21"/>
      <c r="F487" s="22"/>
      <c r="G487" s="16"/>
      <c r="I487" s="27"/>
    </row>
    <row r="488" spans="2:9" s="3" customFormat="1">
      <c r="B488" s="13"/>
      <c r="C488" s="9"/>
      <c r="E488" s="21"/>
      <c r="F488" s="22"/>
      <c r="G488" s="16"/>
      <c r="I488" s="27"/>
    </row>
    <row r="489" spans="2:9" s="3" customFormat="1">
      <c r="B489" s="13"/>
      <c r="C489" s="9"/>
      <c r="E489" s="21"/>
      <c r="F489" s="22"/>
      <c r="G489" s="16"/>
      <c r="I489" s="27"/>
    </row>
    <row r="490" spans="2:9" s="3" customFormat="1">
      <c r="B490" s="13"/>
      <c r="C490" s="9"/>
      <c r="E490" s="21"/>
      <c r="F490" s="22"/>
      <c r="G490" s="16"/>
      <c r="I490" s="27"/>
    </row>
    <row r="491" spans="2:9" s="3" customFormat="1">
      <c r="B491" s="13"/>
      <c r="C491" s="9"/>
      <c r="E491" s="21"/>
      <c r="F491" s="22"/>
      <c r="G491" s="16"/>
      <c r="I491" s="27"/>
    </row>
    <row r="492" spans="2:9" s="3" customFormat="1">
      <c r="B492" s="13"/>
      <c r="C492" s="9"/>
      <c r="E492" s="21"/>
      <c r="F492" s="22"/>
      <c r="G492" s="16"/>
      <c r="I492" s="27"/>
    </row>
    <row r="493" spans="2:9" s="3" customFormat="1">
      <c r="B493" s="13"/>
      <c r="C493" s="9"/>
      <c r="E493" s="21"/>
      <c r="F493" s="22"/>
      <c r="G493" s="16"/>
      <c r="I493" s="27"/>
    </row>
    <row r="494" spans="2:9" s="3" customFormat="1">
      <c r="B494" s="13"/>
      <c r="C494" s="9"/>
      <c r="E494" s="21"/>
      <c r="F494" s="22"/>
      <c r="G494" s="16"/>
      <c r="I494" s="27"/>
    </row>
    <row r="495" spans="2:9" s="3" customFormat="1">
      <c r="B495" s="13"/>
      <c r="C495" s="9"/>
      <c r="E495" s="21"/>
      <c r="F495" s="22"/>
      <c r="G495" s="16"/>
      <c r="I495" s="27"/>
    </row>
    <row r="496" spans="2:9" s="3" customFormat="1">
      <c r="B496" s="13"/>
      <c r="C496" s="9"/>
      <c r="E496" s="21"/>
      <c r="F496" s="22"/>
      <c r="G496" s="16"/>
      <c r="I496" s="27"/>
    </row>
    <row r="497" spans="2:9" s="3" customFormat="1">
      <c r="B497" s="13"/>
      <c r="C497" s="9"/>
      <c r="E497" s="21"/>
      <c r="F497" s="22"/>
      <c r="G497" s="16"/>
      <c r="I497" s="27"/>
    </row>
    <row r="498" spans="2:9" s="3" customFormat="1">
      <c r="B498" s="13"/>
      <c r="C498" s="9"/>
      <c r="E498" s="21"/>
      <c r="F498" s="22"/>
      <c r="G498" s="16"/>
      <c r="I498" s="27"/>
    </row>
    <row r="499" spans="2:9" s="3" customFormat="1">
      <c r="B499" s="13"/>
      <c r="C499" s="9"/>
      <c r="E499" s="21"/>
      <c r="F499" s="22"/>
      <c r="G499" s="16"/>
      <c r="I499" s="27"/>
    </row>
    <row r="500" spans="2:9" s="3" customFormat="1">
      <c r="B500" s="13"/>
      <c r="C500" s="9"/>
      <c r="E500" s="21"/>
      <c r="F500" s="22"/>
      <c r="G500" s="16"/>
      <c r="I500" s="27"/>
    </row>
    <row r="501" spans="2:9" s="3" customFormat="1">
      <c r="B501" s="13"/>
      <c r="C501" s="9"/>
      <c r="E501" s="21"/>
      <c r="F501" s="22"/>
      <c r="G501" s="16"/>
      <c r="I501" s="27"/>
    </row>
    <row r="502" spans="2:9" s="3" customFormat="1">
      <c r="B502" s="13"/>
      <c r="C502" s="9"/>
      <c r="E502" s="21"/>
      <c r="F502" s="22"/>
      <c r="G502" s="16"/>
      <c r="I502" s="27"/>
    </row>
    <row r="503" spans="2:9" s="3" customFormat="1">
      <c r="B503" s="13"/>
      <c r="C503" s="9"/>
      <c r="E503" s="21"/>
      <c r="F503" s="22"/>
      <c r="G503" s="16"/>
      <c r="I503" s="27"/>
    </row>
    <row r="504" spans="2:9" s="3" customFormat="1">
      <c r="B504" s="13"/>
      <c r="C504" s="9"/>
      <c r="E504" s="21"/>
      <c r="F504" s="22"/>
      <c r="G504" s="16"/>
      <c r="I504" s="27"/>
    </row>
    <row r="505" spans="2:9" s="3" customFormat="1">
      <c r="B505" s="13"/>
      <c r="C505" s="9"/>
      <c r="E505" s="21"/>
      <c r="F505" s="22"/>
      <c r="G505" s="16"/>
      <c r="I505" s="27"/>
    </row>
    <row r="506" spans="2:9" s="3" customFormat="1">
      <c r="B506" s="13"/>
      <c r="C506" s="9"/>
      <c r="E506" s="21"/>
      <c r="F506" s="22"/>
      <c r="G506" s="16"/>
      <c r="I506" s="27"/>
    </row>
    <row r="507" spans="2:9" s="3" customFormat="1">
      <c r="B507" s="13"/>
      <c r="C507" s="9"/>
      <c r="E507" s="21"/>
      <c r="F507" s="22"/>
      <c r="G507" s="16"/>
      <c r="I507" s="27"/>
    </row>
    <row r="508" spans="2:9" s="3" customFormat="1">
      <c r="B508" s="13"/>
      <c r="C508" s="9"/>
      <c r="E508" s="21"/>
      <c r="F508" s="22"/>
      <c r="G508" s="16"/>
      <c r="I508" s="27"/>
    </row>
    <row r="509" spans="2:9" s="3" customFormat="1">
      <c r="B509" s="13"/>
      <c r="C509" s="9"/>
      <c r="E509" s="21"/>
      <c r="F509" s="22"/>
      <c r="G509" s="16"/>
      <c r="I509" s="27"/>
    </row>
    <row r="510" spans="2:9" s="3" customFormat="1">
      <c r="B510" s="13"/>
      <c r="C510" s="9"/>
      <c r="E510" s="21"/>
      <c r="F510" s="22"/>
      <c r="G510" s="16"/>
      <c r="I510" s="27"/>
    </row>
    <row r="511" spans="2:9" s="3" customFormat="1">
      <c r="B511" s="13"/>
      <c r="C511" s="9"/>
      <c r="E511" s="21"/>
      <c r="F511" s="22"/>
      <c r="G511" s="16"/>
      <c r="I511" s="27"/>
    </row>
    <row r="512" spans="2:9" s="3" customFormat="1">
      <c r="B512" s="13"/>
      <c r="C512" s="9"/>
      <c r="E512" s="21"/>
      <c r="F512" s="22"/>
      <c r="G512" s="16"/>
      <c r="I512" s="27"/>
    </row>
    <row r="513" spans="2:9" s="3" customFormat="1">
      <c r="B513" s="13"/>
      <c r="C513" s="9"/>
      <c r="E513" s="21"/>
      <c r="F513" s="22"/>
      <c r="G513" s="16"/>
      <c r="I513" s="27"/>
    </row>
    <row r="514" spans="2:9" s="3" customFormat="1">
      <c r="B514" s="13"/>
      <c r="C514" s="9"/>
      <c r="E514" s="21"/>
      <c r="F514" s="22"/>
      <c r="G514" s="16"/>
      <c r="I514" s="27"/>
    </row>
    <row r="515" spans="2:9" s="3" customFormat="1">
      <c r="B515" s="13"/>
      <c r="C515" s="9"/>
      <c r="E515" s="21"/>
      <c r="F515" s="22"/>
      <c r="G515" s="16"/>
      <c r="I515" s="27"/>
    </row>
    <row r="516" spans="2:9" s="3" customFormat="1">
      <c r="B516" s="13"/>
      <c r="C516" s="9"/>
      <c r="E516" s="21"/>
      <c r="F516" s="22"/>
      <c r="G516" s="16"/>
      <c r="I516" s="27"/>
    </row>
    <row r="517" spans="2:9" s="3" customFormat="1">
      <c r="B517" s="13"/>
      <c r="C517" s="9"/>
      <c r="E517" s="21"/>
      <c r="F517" s="22"/>
      <c r="G517" s="16"/>
      <c r="I517" s="27"/>
    </row>
    <row r="518" spans="2:9" s="3" customFormat="1">
      <c r="B518" s="13"/>
      <c r="C518" s="9"/>
      <c r="E518" s="21"/>
      <c r="F518" s="22"/>
      <c r="G518" s="16"/>
      <c r="I518" s="27"/>
    </row>
    <row r="519" spans="2:9" s="3" customFormat="1">
      <c r="B519" s="13"/>
      <c r="C519" s="9"/>
      <c r="E519" s="21"/>
      <c r="F519" s="22"/>
      <c r="G519" s="16"/>
      <c r="I519" s="27"/>
    </row>
    <row r="520" spans="2:9" s="3" customFormat="1">
      <c r="B520" s="13"/>
      <c r="C520" s="9"/>
      <c r="E520" s="21"/>
      <c r="F520" s="22"/>
      <c r="G520" s="16"/>
      <c r="I520" s="27"/>
    </row>
    <row r="521" spans="2:9" s="3" customFormat="1">
      <c r="B521" s="13"/>
      <c r="C521" s="9"/>
      <c r="E521" s="21"/>
      <c r="F521" s="22"/>
      <c r="G521" s="16"/>
      <c r="I521" s="27"/>
    </row>
    <row r="522" spans="2:9" s="3" customFormat="1">
      <c r="B522" s="13"/>
      <c r="C522" s="9"/>
      <c r="E522" s="21"/>
      <c r="F522" s="22"/>
      <c r="G522" s="16"/>
      <c r="I522" s="27"/>
    </row>
    <row r="523" spans="2:9" s="3" customFormat="1">
      <c r="B523" s="13"/>
      <c r="C523" s="9"/>
      <c r="E523" s="21"/>
      <c r="F523" s="22"/>
      <c r="G523" s="16"/>
      <c r="I523" s="27"/>
    </row>
    <row r="524" spans="2:9" s="3" customFormat="1">
      <c r="B524" s="13"/>
      <c r="C524" s="9"/>
      <c r="E524" s="21"/>
      <c r="F524" s="22"/>
      <c r="G524" s="16"/>
      <c r="I524" s="27"/>
    </row>
    <row r="525" spans="2:9" s="3" customFormat="1">
      <c r="B525" s="13"/>
      <c r="C525" s="9"/>
      <c r="E525" s="21"/>
      <c r="F525" s="22"/>
      <c r="G525" s="16"/>
      <c r="I525" s="27"/>
    </row>
    <row r="526" spans="2:9" s="3" customFormat="1">
      <c r="B526" s="13"/>
      <c r="C526" s="9"/>
      <c r="E526" s="21"/>
      <c r="F526" s="22"/>
      <c r="G526" s="16"/>
      <c r="I526" s="27"/>
    </row>
    <row r="527" spans="2:9" s="3" customFormat="1">
      <c r="B527" s="13"/>
      <c r="C527" s="9"/>
      <c r="E527" s="21"/>
      <c r="F527" s="22"/>
      <c r="G527" s="16"/>
      <c r="I527" s="27"/>
    </row>
    <row r="528" spans="2:9" s="3" customFormat="1">
      <c r="B528" s="13"/>
      <c r="C528" s="9"/>
      <c r="E528" s="21"/>
      <c r="F528" s="22"/>
      <c r="G528" s="16"/>
      <c r="I528" s="27"/>
    </row>
    <row r="529" spans="2:9" s="3" customFormat="1">
      <c r="B529" s="13"/>
      <c r="C529" s="9"/>
      <c r="E529" s="21"/>
      <c r="F529" s="22"/>
      <c r="G529" s="16"/>
      <c r="I529" s="27"/>
    </row>
    <row r="530" spans="2:9" s="3" customFormat="1">
      <c r="B530" s="13"/>
      <c r="C530" s="9"/>
      <c r="E530" s="21"/>
      <c r="F530" s="22"/>
      <c r="G530" s="16"/>
      <c r="I530" s="27"/>
    </row>
    <row r="531" spans="2:9" s="3" customFormat="1">
      <c r="B531" s="13"/>
      <c r="C531" s="9"/>
      <c r="E531" s="21"/>
      <c r="F531" s="22"/>
      <c r="G531" s="16"/>
      <c r="I531" s="27"/>
    </row>
    <row r="532" spans="2:9" s="3" customFormat="1">
      <c r="B532" s="13"/>
      <c r="C532" s="9"/>
      <c r="E532" s="21"/>
      <c r="F532" s="22"/>
      <c r="G532" s="16"/>
      <c r="I532" s="27"/>
    </row>
    <row r="533" spans="2:9" s="3" customFormat="1">
      <c r="B533" s="13"/>
      <c r="C533" s="9"/>
      <c r="E533" s="21"/>
      <c r="F533" s="22"/>
      <c r="G533" s="16"/>
      <c r="I533" s="27"/>
    </row>
    <row r="534" spans="2:9" s="3" customFormat="1">
      <c r="B534" s="13"/>
      <c r="C534" s="9"/>
      <c r="E534" s="21"/>
      <c r="F534" s="22"/>
      <c r="G534" s="16"/>
      <c r="I534" s="27"/>
    </row>
    <row r="535" spans="2:9" s="3" customFormat="1">
      <c r="B535" s="13"/>
      <c r="C535" s="9"/>
      <c r="E535" s="21"/>
      <c r="F535" s="22"/>
      <c r="G535" s="16"/>
      <c r="I535" s="27"/>
    </row>
    <row r="536" spans="2:9" s="3" customFormat="1">
      <c r="B536" s="13"/>
      <c r="C536" s="9"/>
      <c r="E536" s="21"/>
      <c r="F536" s="22"/>
      <c r="G536" s="16"/>
      <c r="I536" s="27"/>
    </row>
    <row r="537" spans="2:9" s="3" customFormat="1">
      <c r="B537" s="13"/>
      <c r="C537" s="9"/>
      <c r="E537" s="21"/>
      <c r="F537" s="22"/>
      <c r="G537" s="16"/>
      <c r="I537" s="27"/>
    </row>
    <row r="538" spans="2:9" s="3" customFormat="1">
      <c r="B538" s="13"/>
      <c r="C538" s="9"/>
      <c r="E538" s="21"/>
      <c r="F538" s="22"/>
      <c r="G538" s="16"/>
      <c r="I538" s="27"/>
    </row>
    <row r="539" spans="2:9" s="3" customFormat="1">
      <c r="B539" s="13"/>
      <c r="C539" s="9"/>
      <c r="E539" s="21"/>
      <c r="F539" s="22"/>
      <c r="G539" s="16"/>
      <c r="I539" s="27"/>
    </row>
    <row r="540" spans="2:9" s="3" customFormat="1">
      <c r="B540" s="13"/>
      <c r="C540" s="9"/>
      <c r="E540" s="21"/>
      <c r="F540" s="22"/>
      <c r="G540" s="16"/>
      <c r="I540" s="27"/>
    </row>
    <row r="541" spans="2:9" s="3" customFormat="1">
      <c r="B541" s="13"/>
      <c r="C541" s="9"/>
      <c r="E541" s="21"/>
      <c r="F541" s="22"/>
      <c r="G541" s="16"/>
      <c r="I541" s="27"/>
    </row>
    <row r="542" spans="2:9" s="3" customFormat="1">
      <c r="B542" s="13"/>
      <c r="C542" s="9"/>
      <c r="E542" s="21"/>
      <c r="F542" s="22"/>
      <c r="G542" s="16"/>
      <c r="I542" s="27"/>
    </row>
    <row r="543" spans="2:9" s="3" customFormat="1">
      <c r="B543" s="13"/>
      <c r="C543" s="9"/>
      <c r="E543" s="21"/>
      <c r="F543" s="22"/>
      <c r="G543" s="16"/>
      <c r="I543" s="27"/>
    </row>
    <row r="544" spans="2:9" s="3" customFormat="1">
      <c r="B544" s="13"/>
      <c r="C544" s="9"/>
      <c r="E544" s="21"/>
      <c r="F544" s="22"/>
      <c r="G544" s="16"/>
      <c r="I544" s="27"/>
    </row>
    <row r="545" spans="2:9" s="3" customFormat="1">
      <c r="B545" s="13"/>
      <c r="C545" s="9"/>
      <c r="E545" s="21"/>
      <c r="F545" s="22"/>
      <c r="G545" s="16"/>
      <c r="I545" s="27"/>
    </row>
    <row r="546" spans="2:9" s="3" customFormat="1">
      <c r="B546" s="13"/>
      <c r="C546" s="9"/>
      <c r="E546" s="21"/>
      <c r="F546" s="22"/>
      <c r="G546" s="16"/>
      <c r="I546" s="27"/>
    </row>
    <row r="547" spans="2:9" s="3" customFormat="1">
      <c r="B547" s="13"/>
      <c r="C547" s="9"/>
      <c r="E547" s="21"/>
      <c r="F547" s="22"/>
      <c r="G547" s="16"/>
      <c r="I547" s="27"/>
    </row>
    <row r="548" spans="2:9" s="3" customFormat="1">
      <c r="B548" s="13"/>
      <c r="C548" s="9"/>
      <c r="E548" s="21"/>
      <c r="F548" s="22"/>
      <c r="G548" s="16"/>
      <c r="I548" s="27"/>
    </row>
    <row r="549" spans="2:9" s="3" customFormat="1">
      <c r="B549" s="13"/>
      <c r="C549" s="9"/>
      <c r="E549" s="21"/>
      <c r="F549" s="22"/>
      <c r="G549" s="16"/>
      <c r="I549" s="27"/>
    </row>
    <row r="550" spans="2:9" s="3" customFormat="1">
      <c r="B550" s="13"/>
      <c r="C550" s="9"/>
      <c r="E550" s="21"/>
      <c r="F550" s="22"/>
      <c r="G550" s="16"/>
      <c r="I550" s="27"/>
    </row>
    <row r="551" spans="2:9" s="3" customFormat="1">
      <c r="B551" s="13"/>
      <c r="C551" s="9"/>
      <c r="E551" s="21"/>
      <c r="F551" s="22"/>
      <c r="G551" s="16"/>
      <c r="I551" s="27"/>
    </row>
    <row r="552" spans="2:9" s="3" customFormat="1">
      <c r="B552" s="13"/>
      <c r="C552" s="9"/>
      <c r="E552" s="21"/>
      <c r="F552" s="22"/>
      <c r="G552" s="16"/>
      <c r="I552" s="27"/>
    </row>
    <row r="553" spans="2:9" s="3" customFormat="1">
      <c r="B553" s="13"/>
      <c r="C553" s="9"/>
      <c r="E553" s="21"/>
      <c r="F553" s="22"/>
      <c r="G553" s="16"/>
      <c r="I553" s="27"/>
    </row>
    <row r="554" spans="2:9" s="3" customFormat="1">
      <c r="B554" s="13"/>
      <c r="C554" s="9"/>
      <c r="E554" s="21"/>
      <c r="F554" s="22"/>
      <c r="G554" s="16"/>
      <c r="I554" s="27"/>
    </row>
    <row r="555" spans="2:9" s="3" customFormat="1">
      <c r="B555" s="13"/>
      <c r="C555" s="9"/>
      <c r="E555" s="21"/>
      <c r="F555" s="22"/>
      <c r="G555" s="16"/>
      <c r="I555" s="27"/>
    </row>
    <row r="556" spans="2:9" s="3" customFormat="1">
      <c r="B556" s="13"/>
      <c r="C556" s="9"/>
      <c r="E556" s="21"/>
      <c r="F556" s="22"/>
      <c r="G556" s="16"/>
      <c r="I556" s="27"/>
    </row>
    <row r="557" spans="2:9" s="3" customFormat="1">
      <c r="B557" s="13"/>
      <c r="C557" s="9"/>
      <c r="E557" s="21"/>
      <c r="F557" s="22"/>
      <c r="G557" s="16"/>
      <c r="I557" s="27"/>
    </row>
    <row r="558" spans="2:9" s="3" customFormat="1">
      <c r="B558" s="13"/>
      <c r="C558" s="9"/>
      <c r="E558" s="21"/>
      <c r="F558" s="22"/>
      <c r="G558" s="16"/>
      <c r="I558" s="27"/>
    </row>
    <row r="559" spans="2:9" s="3" customFormat="1">
      <c r="B559" s="13"/>
      <c r="C559" s="9"/>
      <c r="E559" s="21"/>
      <c r="F559" s="22"/>
      <c r="G559" s="16"/>
      <c r="I559" s="27"/>
    </row>
    <row r="560" spans="2:9" s="3" customFormat="1">
      <c r="B560" s="13"/>
      <c r="C560" s="9"/>
      <c r="E560" s="21"/>
      <c r="F560" s="22"/>
      <c r="G560" s="16"/>
      <c r="I560" s="27"/>
    </row>
    <row r="561" spans="2:9" s="3" customFormat="1">
      <c r="B561" s="13"/>
      <c r="C561" s="9"/>
      <c r="E561" s="21"/>
      <c r="F561" s="22"/>
      <c r="G561" s="16"/>
      <c r="I561" s="27"/>
    </row>
    <row r="562" spans="2:9" s="3" customFormat="1">
      <c r="B562" s="13"/>
      <c r="C562" s="9"/>
      <c r="E562" s="21"/>
      <c r="F562" s="22"/>
      <c r="G562" s="16"/>
      <c r="I562" s="27"/>
    </row>
    <row r="563" spans="2:9" s="3" customFormat="1">
      <c r="B563" s="13"/>
      <c r="C563" s="9"/>
      <c r="E563" s="21"/>
      <c r="F563" s="22"/>
      <c r="G563" s="16"/>
      <c r="I563" s="27"/>
    </row>
    <row r="564" spans="2:9" s="3" customFormat="1">
      <c r="B564" s="13"/>
      <c r="C564" s="9"/>
      <c r="E564" s="21"/>
      <c r="F564" s="22"/>
      <c r="G564" s="16"/>
      <c r="I564" s="27"/>
    </row>
    <row r="565" spans="2:9" s="3" customFormat="1">
      <c r="B565" s="13"/>
      <c r="C565" s="9"/>
      <c r="E565" s="21"/>
      <c r="F565" s="22"/>
      <c r="G565" s="16"/>
      <c r="I565" s="27"/>
    </row>
    <row r="566" spans="2:9" s="3" customFormat="1">
      <c r="B566" s="13"/>
      <c r="C566" s="9"/>
      <c r="E566" s="21"/>
      <c r="F566" s="22"/>
      <c r="G566" s="16"/>
      <c r="I566" s="27"/>
    </row>
    <row r="567" spans="2:9" s="3" customFormat="1">
      <c r="B567" s="13"/>
      <c r="C567" s="9"/>
      <c r="E567" s="21"/>
      <c r="F567" s="22"/>
      <c r="G567" s="16"/>
      <c r="I567" s="27"/>
    </row>
    <row r="568" spans="2:9" s="3" customFormat="1">
      <c r="B568" s="13"/>
      <c r="C568" s="9"/>
      <c r="E568" s="21"/>
      <c r="F568" s="22"/>
      <c r="G568" s="16"/>
      <c r="I568" s="27"/>
    </row>
    <row r="569" spans="2:9" s="3" customFormat="1">
      <c r="B569" s="13"/>
      <c r="C569" s="9"/>
      <c r="E569" s="21"/>
      <c r="F569" s="22"/>
      <c r="G569" s="16"/>
      <c r="I569" s="27"/>
    </row>
    <row r="570" spans="2:9" s="3" customFormat="1">
      <c r="B570" s="13"/>
      <c r="C570" s="9"/>
      <c r="E570" s="21"/>
      <c r="F570" s="22"/>
      <c r="G570" s="16"/>
      <c r="I570" s="27"/>
    </row>
    <row r="571" spans="2:9" s="3" customFormat="1">
      <c r="B571" s="13"/>
      <c r="C571" s="9"/>
      <c r="E571" s="21"/>
      <c r="F571" s="22"/>
      <c r="G571" s="16"/>
      <c r="I571" s="27"/>
    </row>
    <row r="572" spans="2:9" s="3" customFormat="1">
      <c r="B572" s="13"/>
      <c r="C572" s="9"/>
      <c r="E572" s="21"/>
      <c r="F572" s="22"/>
      <c r="G572" s="16"/>
      <c r="I572" s="27"/>
    </row>
    <row r="573" spans="2:9" s="3" customFormat="1">
      <c r="B573" s="13"/>
      <c r="C573" s="9"/>
      <c r="E573" s="21"/>
      <c r="F573" s="22"/>
      <c r="G573" s="16"/>
      <c r="I573" s="27"/>
    </row>
    <row r="574" spans="2:9" s="3" customFormat="1">
      <c r="B574" s="13"/>
      <c r="C574" s="9"/>
      <c r="E574" s="21"/>
      <c r="F574" s="22"/>
      <c r="G574" s="16"/>
      <c r="I574" s="27"/>
    </row>
    <row r="575" spans="2:9" s="3" customFormat="1">
      <c r="B575" s="13"/>
      <c r="C575" s="9"/>
      <c r="E575" s="21"/>
      <c r="F575" s="22"/>
      <c r="G575" s="16"/>
      <c r="I575" s="27"/>
    </row>
    <row r="576" spans="2:9" s="3" customFormat="1">
      <c r="B576" s="13"/>
      <c r="C576" s="9"/>
      <c r="E576" s="21"/>
      <c r="F576" s="22"/>
      <c r="G576" s="16"/>
      <c r="I576" s="27"/>
    </row>
    <row r="577" spans="2:9" s="3" customFormat="1">
      <c r="B577" s="13"/>
      <c r="C577" s="9"/>
      <c r="E577" s="21"/>
      <c r="F577" s="22"/>
      <c r="G577" s="16"/>
      <c r="I577" s="27"/>
    </row>
    <row r="578" spans="2:9" s="3" customFormat="1">
      <c r="B578" s="13"/>
      <c r="C578" s="9"/>
      <c r="E578" s="21"/>
      <c r="F578" s="22"/>
      <c r="G578" s="16"/>
      <c r="I578" s="27"/>
    </row>
    <row r="579" spans="2:9" s="3" customFormat="1">
      <c r="B579" s="13"/>
      <c r="C579" s="9"/>
      <c r="E579" s="21"/>
      <c r="F579" s="22"/>
      <c r="G579" s="16"/>
      <c r="I579" s="27"/>
    </row>
    <row r="580" spans="2:9" s="3" customFormat="1">
      <c r="B580" s="13"/>
      <c r="C580" s="9"/>
      <c r="E580" s="21"/>
      <c r="F580" s="22"/>
      <c r="G580" s="16"/>
      <c r="I580" s="27"/>
    </row>
    <row r="581" spans="2:9" s="3" customFormat="1">
      <c r="B581" s="13"/>
      <c r="C581" s="9"/>
      <c r="E581" s="21"/>
      <c r="F581" s="22"/>
      <c r="G581" s="16"/>
      <c r="I581" s="27"/>
    </row>
    <row r="582" spans="2:9" s="3" customFormat="1">
      <c r="B582" s="13"/>
      <c r="C582" s="9"/>
      <c r="E582" s="21"/>
      <c r="F582" s="22"/>
      <c r="G582" s="16"/>
      <c r="I582" s="27"/>
    </row>
    <row r="583" spans="2:9" s="3" customFormat="1">
      <c r="B583" s="13"/>
      <c r="C583" s="9"/>
      <c r="E583" s="21"/>
      <c r="F583" s="22"/>
      <c r="G583" s="16"/>
      <c r="I583" s="27"/>
    </row>
    <row r="584" spans="2:9" s="3" customFormat="1">
      <c r="B584" s="13"/>
      <c r="C584" s="9"/>
      <c r="E584" s="21"/>
      <c r="F584" s="22"/>
      <c r="G584" s="16"/>
      <c r="I584" s="27"/>
    </row>
    <row r="585" spans="2:9" s="3" customFormat="1">
      <c r="B585" s="13"/>
      <c r="C585" s="9"/>
      <c r="E585" s="21"/>
      <c r="F585" s="22"/>
      <c r="G585" s="16"/>
      <c r="I585" s="27"/>
    </row>
    <row r="586" spans="2:9" s="3" customFormat="1">
      <c r="B586" s="13"/>
      <c r="C586" s="9"/>
      <c r="E586" s="21"/>
      <c r="F586" s="22"/>
      <c r="G586" s="16"/>
      <c r="I586" s="27"/>
    </row>
    <row r="587" spans="2:9" s="3" customFormat="1">
      <c r="B587" s="13"/>
      <c r="C587" s="9"/>
      <c r="E587" s="21"/>
      <c r="F587" s="22"/>
      <c r="G587" s="16"/>
      <c r="I587" s="27"/>
    </row>
    <row r="588" spans="2:9" s="3" customFormat="1">
      <c r="B588" s="13"/>
      <c r="C588" s="9"/>
      <c r="E588" s="21"/>
      <c r="F588" s="22"/>
      <c r="G588" s="16"/>
      <c r="I588" s="27"/>
    </row>
    <row r="589" spans="2:9" s="3" customFormat="1">
      <c r="B589" s="13"/>
      <c r="C589" s="9"/>
      <c r="E589" s="21"/>
      <c r="F589" s="22"/>
      <c r="G589" s="16"/>
      <c r="I589" s="27"/>
    </row>
    <row r="590" spans="2:9" s="3" customFormat="1">
      <c r="B590" s="13"/>
      <c r="C590" s="9"/>
      <c r="E590" s="21"/>
      <c r="F590" s="22"/>
      <c r="G590" s="16"/>
      <c r="I590" s="27"/>
    </row>
    <row r="591" spans="2:9" s="3" customFormat="1">
      <c r="B591" s="13"/>
      <c r="C591" s="9"/>
      <c r="E591" s="21"/>
      <c r="F591" s="22"/>
      <c r="G591" s="16"/>
      <c r="I591" s="27"/>
    </row>
    <row r="592" spans="2:9" s="3" customFormat="1">
      <c r="B592" s="13"/>
      <c r="C592" s="9"/>
      <c r="E592" s="21"/>
      <c r="F592" s="22"/>
      <c r="G592" s="16"/>
      <c r="I592" s="27"/>
    </row>
    <row r="593" spans="2:9" s="3" customFormat="1">
      <c r="B593" s="13"/>
      <c r="C593" s="9"/>
      <c r="E593" s="21"/>
      <c r="F593" s="22"/>
      <c r="G593" s="16"/>
      <c r="I593" s="27"/>
    </row>
    <row r="594" spans="2:9" s="3" customFormat="1">
      <c r="B594" s="13"/>
      <c r="C594" s="9"/>
      <c r="E594" s="21"/>
      <c r="F594" s="22"/>
      <c r="G594" s="16"/>
      <c r="I594" s="27"/>
    </row>
    <row r="595" spans="2:9" s="3" customFormat="1">
      <c r="B595" s="13"/>
      <c r="C595" s="9"/>
      <c r="E595" s="21"/>
      <c r="F595" s="22"/>
      <c r="G595" s="16"/>
      <c r="I595" s="27"/>
    </row>
    <row r="596" spans="2:9" s="3" customFormat="1">
      <c r="B596" s="13"/>
      <c r="C596" s="9"/>
      <c r="E596" s="21"/>
      <c r="F596" s="22"/>
      <c r="G596" s="16"/>
      <c r="I596" s="27"/>
    </row>
    <row r="597" spans="2:9" s="3" customFormat="1">
      <c r="B597" s="13"/>
      <c r="C597" s="9"/>
      <c r="E597" s="21"/>
      <c r="F597" s="22"/>
      <c r="G597" s="16"/>
      <c r="I597" s="27"/>
    </row>
    <row r="598" spans="2:9" s="3" customFormat="1">
      <c r="B598" s="13"/>
      <c r="C598" s="9"/>
      <c r="E598" s="21"/>
      <c r="F598" s="22"/>
      <c r="G598" s="16"/>
      <c r="I598" s="27"/>
    </row>
    <row r="599" spans="2:9" s="3" customFormat="1">
      <c r="B599" s="13"/>
      <c r="C599" s="9"/>
      <c r="E599" s="21"/>
      <c r="F599" s="22"/>
      <c r="G599" s="16"/>
      <c r="I599" s="27"/>
    </row>
    <row r="600" spans="2:9" s="3" customFormat="1">
      <c r="B600" s="13"/>
      <c r="C600" s="9"/>
      <c r="E600" s="21"/>
      <c r="F600" s="22"/>
      <c r="G600" s="16"/>
      <c r="I600" s="27"/>
    </row>
    <row r="601" spans="2:9" s="3" customFormat="1">
      <c r="B601" s="13"/>
      <c r="C601" s="9"/>
      <c r="E601" s="21"/>
      <c r="F601" s="22"/>
      <c r="G601" s="16"/>
      <c r="I601" s="27"/>
    </row>
    <row r="602" spans="2:9" s="3" customFormat="1">
      <c r="B602" s="13"/>
      <c r="C602" s="9"/>
      <c r="E602" s="21"/>
      <c r="F602" s="22"/>
      <c r="G602" s="16"/>
      <c r="I602" s="27"/>
    </row>
    <row r="603" spans="2:9" s="3" customFormat="1">
      <c r="B603" s="13"/>
      <c r="C603" s="9"/>
      <c r="E603" s="21"/>
      <c r="F603" s="22"/>
      <c r="G603" s="16"/>
      <c r="I603" s="27"/>
    </row>
    <row r="604" spans="2:9" s="3" customFormat="1">
      <c r="B604" s="13"/>
      <c r="C604" s="9"/>
      <c r="E604" s="21"/>
      <c r="F604" s="22"/>
      <c r="G604" s="16"/>
      <c r="I604" s="27"/>
    </row>
    <row r="605" spans="2:9" s="3" customFormat="1">
      <c r="B605" s="13"/>
      <c r="C605" s="9"/>
      <c r="E605" s="21"/>
      <c r="F605" s="22"/>
      <c r="G605" s="16"/>
      <c r="I605" s="27"/>
    </row>
    <row r="606" spans="2:9" s="3" customFormat="1">
      <c r="B606" s="13"/>
      <c r="C606" s="9"/>
      <c r="E606" s="21"/>
      <c r="F606" s="22"/>
      <c r="G606" s="16"/>
      <c r="I606" s="27"/>
    </row>
    <row r="607" spans="2:9" s="3" customFormat="1">
      <c r="B607" s="13"/>
      <c r="C607" s="9"/>
      <c r="E607" s="21"/>
      <c r="F607" s="22"/>
      <c r="G607" s="16"/>
      <c r="I607" s="27"/>
    </row>
    <row r="608" spans="2:9" s="3" customFormat="1">
      <c r="B608" s="13"/>
      <c r="C608" s="9"/>
      <c r="E608" s="21"/>
      <c r="F608" s="22"/>
      <c r="G608" s="16"/>
      <c r="I608" s="27"/>
    </row>
    <row r="609" spans="2:9" s="3" customFormat="1">
      <c r="B609" s="13"/>
      <c r="C609" s="9"/>
      <c r="E609" s="21"/>
      <c r="F609" s="22"/>
      <c r="G609" s="16"/>
      <c r="I609" s="27"/>
    </row>
    <row r="610" spans="2:9" s="3" customFormat="1">
      <c r="B610" s="13"/>
      <c r="C610" s="9"/>
      <c r="E610" s="21"/>
      <c r="F610" s="22"/>
      <c r="G610" s="16"/>
      <c r="I610" s="27"/>
    </row>
    <row r="611" spans="2:9" s="3" customFormat="1">
      <c r="B611" s="13"/>
      <c r="C611" s="9"/>
      <c r="E611" s="21"/>
      <c r="F611" s="22"/>
      <c r="G611" s="16"/>
      <c r="I611" s="27"/>
    </row>
    <row r="612" spans="2:9" s="3" customFormat="1">
      <c r="B612" s="13"/>
      <c r="C612" s="9"/>
      <c r="E612" s="21"/>
      <c r="F612" s="22"/>
      <c r="G612" s="16"/>
      <c r="I612" s="27"/>
    </row>
    <row r="613" spans="2:9" s="3" customFormat="1">
      <c r="B613" s="13"/>
      <c r="C613" s="9"/>
      <c r="E613" s="21"/>
      <c r="F613" s="22"/>
      <c r="G613" s="16"/>
      <c r="I613" s="27"/>
    </row>
    <row r="614" spans="2:9" s="3" customFormat="1">
      <c r="B614" s="13"/>
      <c r="C614" s="9"/>
      <c r="E614" s="21"/>
      <c r="F614" s="22"/>
      <c r="G614" s="16"/>
      <c r="I614" s="27"/>
    </row>
    <row r="615" spans="2:9" s="3" customFormat="1">
      <c r="B615" s="13"/>
      <c r="C615" s="9"/>
      <c r="E615" s="21"/>
      <c r="F615" s="22"/>
      <c r="G615" s="16"/>
      <c r="I615" s="27"/>
    </row>
    <row r="616" spans="2:9" s="3" customFormat="1">
      <c r="B616" s="13"/>
      <c r="C616" s="9"/>
      <c r="E616" s="21"/>
      <c r="F616" s="22"/>
      <c r="G616" s="16"/>
      <c r="I616" s="27"/>
    </row>
    <row r="617" spans="2:9" s="3" customFormat="1">
      <c r="B617" s="13"/>
      <c r="C617" s="9"/>
      <c r="E617" s="21"/>
      <c r="F617" s="22"/>
      <c r="G617" s="16"/>
      <c r="I617" s="27"/>
    </row>
    <row r="618" spans="2:9" s="3" customFormat="1">
      <c r="B618" s="13"/>
      <c r="C618" s="9"/>
      <c r="E618" s="21"/>
      <c r="F618" s="22"/>
      <c r="G618" s="16"/>
      <c r="I618" s="27"/>
    </row>
    <row r="619" spans="2:9" s="3" customFormat="1">
      <c r="B619" s="13"/>
      <c r="C619" s="9"/>
      <c r="E619" s="21"/>
      <c r="F619" s="22"/>
      <c r="G619" s="16"/>
      <c r="I619" s="27"/>
    </row>
    <row r="620" spans="2:9" s="3" customFormat="1">
      <c r="B620" s="13"/>
      <c r="C620" s="9"/>
      <c r="E620" s="21"/>
      <c r="F620" s="22"/>
      <c r="G620" s="16"/>
      <c r="I620" s="27"/>
    </row>
    <row r="621" spans="2:9" s="3" customFormat="1">
      <c r="B621" s="13"/>
      <c r="C621" s="9"/>
      <c r="E621" s="21"/>
      <c r="F621" s="22"/>
      <c r="G621" s="16"/>
      <c r="I621" s="27"/>
    </row>
    <row r="622" spans="2:9" s="3" customFormat="1">
      <c r="B622" s="13"/>
      <c r="C622" s="9"/>
      <c r="E622" s="21"/>
      <c r="F622" s="22"/>
      <c r="G622" s="16"/>
      <c r="I622" s="27"/>
    </row>
    <row r="623" spans="2:9" s="3" customFormat="1">
      <c r="B623" s="13"/>
      <c r="C623" s="9"/>
      <c r="E623" s="21"/>
      <c r="F623" s="22"/>
      <c r="G623" s="16"/>
      <c r="I623" s="27"/>
    </row>
    <row r="624" spans="2:9" s="3" customFormat="1">
      <c r="B624" s="13"/>
      <c r="C624" s="9"/>
      <c r="E624" s="21"/>
      <c r="F624" s="22"/>
      <c r="G624" s="16"/>
      <c r="I624" s="27"/>
    </row>
    <row r="625" spans="2:9" s="3" customFormat="1">
      <c r="B625" s="13"/>
      <c r="C625" s="9"/>
      <c r="E625" s="21"/>
      <c r="F625" s="22"/>
      <c r="G625" s="16"/>
      <c r="I625" s="27"/>
    </row>
    <row r="626" spans="2:9" s="3" customFormat="1">
      <c r="B626" s="13"/>
      <c r="C626" s="9"/>
      <c r="E626" s="21"/>
      <c r="F626" s="22"/>
      <c r="G626" s="16"/>
      <c r="I626" s="27"/>
    </row>
    <row r="627" spans="2:9" s="3" customFormat="1">
      <c r="B627" s="13"/>
      <c r="C627" s="9"/>
      <c r="E627" s="21"/>
      <c r="F627" s="22"/>
      <c r="G627" s="16"/>
      <c r="I627" s="27"/>
    </row>
    <row r="628" spans="2:9" s="3" customFormat="1">
      <c r="B628" s="13"/>
      <c r="C628" s="9"/>
      <c r="E628" s="21"/>
      <c r="F628" s="22"/>
      <c r="G628" s="16"/>
      <c r="I628" s="27"/>
    </row>
    <row r="629" spans="2:9" s="3" customFormat="1">
      <c r="B629" s="13"/>
      <c r="C629" s="9"/>
      <c r="E629" s="21"/>
      <c r="F629" s="22"/>
      <c r="G629" s="16"/>
      <c r="I629" s="27"/>
    </row>
    <row r="630" spans="2:9" s="3" customFormat="1">
      <c r="B630" s="13"/>
      <c r="C630" s="9"/>
      <c r="E630" s="21"/>
      <c r="F630" s="22"/>
      <c r="G630" s="16"/>
      <c r="I630" s="27"/>
    </row>
    <row r="631" spans="2:9" s="3" customFormat="1">
      <c r="B631" s="13"/>
      <c r="C631" s="9"/>
      <c r="E631" s="21"/>
      <c r="F631" s="22"/>
      <c r="G631" s="16"/>
      <c r="I631" s="27"/>
    </row>
    <row r="632" spans="2:9" s="3" customFormat="1">
      <c r="B632" s="13"/>
      <c r="C632" s="9"/>
      <c r="E632" s="21"/>
      <c r="F632" s="22"/>
      <c r="G632" s="16"/>
      <c r="I632" s="27"/>
    </row>
    <row r="633" spans="2:9" s="3" customFormat="1">
      <c r="B633" s="13"/>
      <c r="C633" s="9"/>
      <c r="E633" s="21"/>
      <c r="F633" s="22"/>
      <c r="G633" s="16"/>
      <c r="I633" s="27"/>
    </row>
    <row r="634" spans="2:9" s="3" customFormat="1">
      <c r="B634" s="13"/>
      <c r="C634" s="9"/>
      <c r="E634" s="21"/>
      <c r="F634" s="22"/>
      <c r="G634" s="16"/>
      <c r="I634" s="27"/>
    </row>
    <row r="635" spans="2:9" s="3" customFormat="1">
      <c r="B635" s="13"/>
      <c r="C635" s="9"/>
      <c r="E635" s="21"/>
      <c r="F635" s="22"/>
      <c r="G635" s="16"/>
      <c r="I635" s="27"/>
    </row>
    <row r="636" spans="2:9" s="3" customFormat="1">
      <c r="B636" s="13"/>
      <c r="C636" s="9"/>
      <c r="E636" s="21"/>
      <c r="F636" s="22"/>
      <c r="G636" s="16"/>
      <c r="I636" s="27"/>
    </row>
    <row r="637" spans="2:9" s="3" customFormat="1">
      <c r="B637" s="13"/>
      <c r="C637" s="9"/>
      <c r="E637" s="21"/>
      <c r="F637" s="22"/>
      <c r="G637" s="16"/>
      <c r="I637" s="27"/>
    </row>
    <row r="638" spans="2:9" s="3" customFormat="1">
      <c r="B638" s="13"/>
      <c r="C638" s="9"/>
      <c r="E638" s="21"/>
      <c r="F638" s="22"/>
      <c r="G638" s="16"/>
      <c r="I638" s="27"/>
    </row>
    <row r="639" spans="2:9" s="3" customFormat="1">
      <c r="B639" s="13"/>
      <c r="C639" s="9"/>
      <c r="E639" s="21"/>
      <c r="F639" s="22"/>
      <c r="G639" s="16"/>
      <c r="I639" s="27"/>
    </row>
    <row r="640" spans="2:9" s="3" customFormat="1">
      <c r="B640" s="13"/>
      <c r="C640" s="9"/>
      <c r="E640" s="21"/>
      <c r="F640" s="22"/>
      <c r="G640" s="16"/>
      <c r="I640" s="27"/>
    </row>
    <row r="641" spans="2:9" s="3" customFormat="1">
      <c r="B641" s="13"/>
      <c r="C641" s="9"/>
      <c r="E641" s="21"/>
      <c r="F641" s="22"/>
      <c r="G641" s="16"/>
      <c r="I641" s="27"/>
    </row>
    <row r="642" spans="2:9" s="3" customFormat="1">
      <c r="B642" s="13"/>
      <c r="C642" s="9"/>
      <c r="E642" s="21"/>
      <c r="F642" s="22"/>
      <c r="G642" s="16"/>
      <c r="I642" s="27"/>
    </row>
    <row r="643" spans="2:9" s="3" customFormat="1">
      <c r="B643" s="13"/>
      <c r="C643" s="9"/>
      <c r="E643" s="21"/>
      <c r="F643" s="22"/>
      <c r="G643" s="16"/>
      <c r="I643" s="27"/>
    </row>
    <row r="644" spans="2:9" s="3" customFormat="1">
      <c r="B644" s="13"/>
      <c r="C644" s="9"/>
      <c r="E644" s="21"/>
      <c r="F644" s="22"/>
      <c r="G644" s="16"/>
      <c r="I644" s="27"/>
    </row>
    <row r="645" spans="2:9" s="3" customFormat="1">
      <c r="B645" s="13"/>
      <c r="C645" s="9"/>
      <c r="E645" s="21"/>
      <c r="F645" s="22"/>
      <c r="G645" s="16"/>
      <c r="I645" s="27"/>
    </row>
    <row r="646" spans="2:9" s="3" customFormat="1">
      <c r="B646" s="13"/>
      <c r="C646" s="9"/>
      <c r="E646" s="21"/>
      <c r="F646" s="22"/>
      <c r="G646" s="16"/>
      <c r="I646" s="27"/>
    </row>
    <row r="647" spans="2:9" s="3" customFormat="1">
      <c r="B647" s="13"/>
      <c r="C647" s="9"/>
      <c r="E647" s="21"/>
      <c r="F647" s="22"/>
      <c r="G647" s="16"/>
      <c r="I647" s="27"/>
    </row>
    <row r="648" spans="2:9" s="3" customFormat="1">
      <c r="B648" s="13"/>
      <c r="C648" s="9"/>
      <c r="E648" s="21"/>
      <c r="F648" s="22"/>
      <c r="G648" s="16"/>
      <c r="I648" s="27"/>
    </row>
    <row r="649" spans="2:9" s="3" customFormat="1">
      <c r="B649" s="13"/>
      <c r="C649" s="9"/>
      <c r="E649" s="21"/>
      <c r="F649" s="22"/>
      <c r="G649" s="16"/>
      <c r="I649" s="27"/>
    </row>
    <row r="650" spans="2:9" s="3" customFormat="1">
      <c r="B650" s="13"/>
      <c r="C650" s="9"/>
      <c r="E650" s="21"/>
      <c r="F650" s="22"/>
      <c r="G650" s="16"/>
      <c r="I650" s="27"/>
    </row>
    <row r="651" spans="2:9" s="3" customFormat="1">
      <c r="B651" s="13"/>
      <c r="C651" s="9"/>
      <c r="E651" s="21"/>
      <c r="F651" s="22"/>
      <c r="G651" s="16"/>
      <c r="I651" s="27"/>
    </row>
    <row r="652" spans="2:9" s="3" customFormat="1">
      <c r="B652" s="13"/>
      <c r="C652" s="9"/>
      <c r="E652" s="21"/>
      <c r="F652" s="22"/>
      <c r="G652" s="16"/>
      <c r="I652" s="27"/>
    </row>
    <row r="653" spans="2:9" s="3" customFormat="1">
      <c r="B653" s="13"/>
      <c r="C653" s="9"/>
      <c r="E653" s="21"/>
      <c r="F653" s="22"/>
      <c r="G653" s="16"/>
      <c r="I653" s="27"/>
    </row>
    <row r="654" spans="2:9" s="3" customFormat="1">
      <c r="B654" s="13"/>
      <c r="C654" s="9"/>
      <c r="E654" s="21"/>
      <c r="F654" s="22"/>
      <c r="G654" s="16"/>
      <c r="I654" s="27"/>
    </row>
    <row r="655" spans="2:9" s="3" customFormat="1">
      <c r="B655" s="13"/>
      <c r="C655" s="9"/>
      <c r="E655" s="21"/>
      <c r="F655" s="22"/>
      <c r="G655" s="16"/>
      <c r="I655" s="27"/>
    </row>
    <row r="656" spans="2:9" s="3" customFormat="1">
      <c r="B656" s="13"/>
      <c r="C656" s="9"/>
      <c r="E656" s="21"/>
      <c r="F656" s="22"/>
      <c r="G656" s="16"/>
      <c r="I656" s="27"/>
    </row>
    <row r="657" spans="2:9" s="3" customFormat="1">
      <c r="B657" s="13"/>
      <c r="C657" s="9"/>
      <c r="E657" s="21"/>
      <c r="F657" s="22"/>
      <c r="G657" s="16"/>
      <c r="I657" s="27"/>
    </row>
    <row r="658" spans="2:9" s="3" customFormat="1">
      <c r="B658" s="13"/>
      <c r="C658" s="9"/>
      <c r="E658" s="21"/>
      <c r="F658" s="22"/>
      <c r="G658" s="16"/>
      <c r="I658" s="27"/>
    </row>
    <row r="659" spans="2:9" s="3" customFormat="1">
      <c r="B659" s="13"/>
      <c r="C659" s="9"/>
      <c r="E659" s="21"/>
      <c r="F659" s="22"/>
      <c r="G659" s="16"/>
      <c r="I659" s="27"/>
    </row>
    <row r="660" spans="2:9" s="3" customFormat="1">
      <c r="B660" s="13"/>
      <c r="C660" s="9"/>
      <c r="E660" s="21"/>
      <c r="F660" s="22"/>
      <c r="G660" s="16"/>
      <c r="I660" s="27"/>
    </row>
    <row r="661" spans="2:9" s="3" customFormat="1">
      <c r="B661" s="13"/>
      <c r="C661" s="9"/>
      <c r="E661" s="21"/>
      <c r="F661" s="22"/>
      <c r="G661" s="16"/>
      <c r="I661" s="27"/>
    </row>
    <row r="662" spans="2:9" s="3" customFormat="1">
      <c r="B662" s="13"/>
      <c r="C662" s="9"/>
      <c r="E662" s="21"/>
      <c r="F662" s="22"/>
      <c r="G662" s="16"/>
      <c r="I662" s="27"/>
    </row>
    <row r="663" spans="2:9" s="3" customFormat="1">
      <c r="B663" s="13"/>
      <c r="C663" s="9"/>
      <c r="E663" s="21"/>
      <c r="F663" s="22"/>
      <c r="G663" s="16"/>
      <c r="I663" s="27"/>
    </row>
    <row r="664" spans="2:9" s="3" customFormat="1">
      <c r="B664" s="13"/>
      <c r="C664" s="9"/>
      <c r="E664" s="21"/>
      <c r="F664" s="22"/>
      <c r="G664" s="16"/>
      <c r="I664" s="27"/>
    </row>
    <row r="665" spans="2:9" s="3" customFormat="1">
      <c r="B665" s="13"/>
      <c r="C665" s="9"/>
      <c r="E665" s="21"/>
      <c r="F665" s="22"/>
      <c r="G665" s="16"/>
      <c r="I665" s="27"/>
    </row>
    <row r="666" spans="2:9" s="3" customFormat="1">
      <c r="B666" s="13"/>
      <c r="C666" s="9"/>
      <c r="E666" s="21"/>
      <c r="F666" s="22"/>
      <c r="G666" s="16"/>
      <c r="I666" s="27"/>
    </row>
    <row r="667" spans="2:9" s="3" customFormat="1">
      <c r="B667" s="13"/>
      <c r="C667" s="9"/>
      <c r="E667" s="21"/>
      <c r="F667" s="22"/>
      <c r="G667" s="16"/>
      <c r="I667" s="27"/>
    </row>
    <row r="668" spans="2:9" s="3" customFormat="1">
      <c r="B668" s="13"/>
      <c r="C668" s="9"/>
      <c r="E668" s="21"/>
      <c r="F668" s="22"/>
      <c r="G668" s="16"/>
      <c r="I668" s="27"/>
    </row>
    <row r="669" spans="2:9" s="3" customFormat="1">
      <c r="B669" s="13"/>
      <c r="C669" s="9"/>
      <c r="E669" s="21"/>
      <c r="F669" s="22"/>
      <c r="G669" s="16"/>
      <c r="I669" s="27"/>
    </row>
    <row r="670" spans="2:9" s="3" customFormat="1">
      <c r="B670" s="13"/>
      <c r="C670" s="9"/>
      <c r="E670" s="21"/>
      <c r="F670" s="22"/>
      <c r="G670" s="16"/>
      <c r="I670" s="27"/>
    </row>
    <row r="671" spans="2:9" s="3" customFormat="1">
      <c r="B671" s="13"/>
      <c r="C671" s="9"/>
      <c r="E671" s="21"/>
      <c r="F671" s="22"/>
      <c r="G671" s="16"/>
      <c r="I671" s="27"/>
    </row>
    <row r="672" spans="2:9" s="3" customFormat="1">
      <c r="B672" s="13"/>
      <c r="C672" s="9"/>
      <c r="E672" s="21"/>
      <c r="F672" s="22"/>
      <c r="G672" s="16"/>
      <c r="I672" s="27"/>
    </row>
    <row r="673" spans="2:9" s="3" customFormat="1">
      <c r="B673" s="13"/>
      <c r="C673" s="9"/>
      <c r="E673" s="21"/>
      <c r="F673" s="22"/>
      <c r="G673" s="16"/>
      <c r="I673" s="27"/>
    </row>
    <row r="674" spans="2:9" s="3" customFormat="1">
      <c r="B674" s="13"/>
      <c r="C674" s="9"/>
      <c r="E674" s="21"/>
      <c r="F674" s="22"/>
      <c r="G674" s="16"/>
      <c r="I674" s="27"/>
    </row>
    <row r="675" spans="2:9" s="3" customFormat="1">
      <c r="B675" s="13"/>
      <c r="C675" s="9"/>
      <c r="E675" s="21"/>
      <c r="F675" s="22"/>
      <c r="G675" s="16"/>
      <c r="I675" s="27"/>
    </row>
    <row r="676" spans="2:9" s="3" customFormat="1">
      <c r="B676" s="13"/>
      <c r="C676" s="9"/>
      <c r="E676" s="21"/>
      <c r="F676" s="22"/>
      <c r="G676" s="16"/>
      <c r="I676" s="27"/>
    </row>
    <row r="677" spans="2:9" s="3" customFormat="1">
      <c r="B677" s="13"/>
      <c r="C677" s="9"/>
      <c r="E677" s="21"/>
      <c r="F677" s="22"/>
      <c r="G677" s="16"/>
      <c r="I677" s="27"/>
    </row>
    <row r="678" spans="2:9" s="3" customFormat="1">
      <c r="B678" s="13"/>
      <c r="C678" s="9"/>
      <c r="E678" s="21"/>
      <c r="F678" s="22"/>
      <c r="G678" s="16"/>
      <c r="I678" s="27"/>
    </row>
    <row r="679" spans="2:9" s="3" customFormat="1">
      <c r="B679" s="13"/>
      <c r="C679" s="9"/>
      <c r="E679" s="21"/>
      <c r="F679" s="22"/>
      <c r="G679" s="16"/>
      <c r="I679" s="27"/>
    </row>
    <row r="680" spans="2:9" s="3" customFormat="1">
      <c r="B680" s="13"/>
      <c r="C680" s="9"/>
      <c r="E680" s="21"/>
      <c r="F680" s="22"/>
      <c r="G680" s="16"/>
      <c r="I680" s="27"/>
    </row>
    <row r="681" spans="2:9" s="3" customFormat="1">
      <c r="B681" s="13"/>
      <c r="C681" s="9"/>
      <c r="E681" s="21"/>
      <c r="F681" s="22"/>
      <c r="G681" s="16"/>
      <c r="I681" s="27"/>
    </row>
    <row r="682" spans="2:9" s="3" customFormat="1">
      <c r="B682" s="13"/>
      <c r="C682" s="9"/>
      <c r="E682" s="21"/>
      <c r="F682" s="22"/>
      <c r="G682" s="16"/>
      <c r="I682" s="27"/>
    </row>
    <row r="683" spans="2:9" s="3" customFormat="1">
      <c r="B683" s="13"/>
      <c r="C683" s="9"/>
      <c r="E683" s="21"/>
      <c r="F683" s="22"/>
      <c r="G683" s="16"/>
      <c r="I683" s="27"/>
    </row>
    <row r="684" spans="2:9" s="3" customFormat="1">
      <c r="B684" s="13"/>
      <c r="C684" s="9"/>
      <c r="E684" s="21"/>
      <c r="F684" s="22"/>
      <c r="G684" s="16"/>
      <c r="I684" s="27"/>
    </row>
    <row r="685" spans="2:9" s="3" customFormat="1">
      <c r="B685" s="13"/>
      <c r="C685" s="9"/>
      <c r="E685" s="21"/>
      <c r="F685" s="22"/>
      <c r="G685" s="16"/>
      <c r="I685" s="27"/>
    </row>
    <row r="686" spans="2:9" s="3" customFormat="1">
      <c r="B686" s="13"/>
      <c r="C686" s="9"/>
      <c r="E686" s="21"/>
      <c r="F686" s="22"/>
      <c r="G686" s="16"/>
      <c r="I686" s="27"/>
    </row>
    <row r="687" spans="2:9" s="3" customFormat="1">
      <c r="B687" s="13"/>
      <c r="C687" s="9"/>
      <c r="E687" s="21"/>
      <c r="F687" s="22"/>
      <c r="G687" s="16"/>
      <c r="I687" s="27"/>
    </row>
    <row r="688" spans="2:9" s="3" customFormat="1">
      <c r="B688" s="13"/>
      <c r="C688" s="9"/>
      <c r="E688" s="21"/>
      <c r="F688" s="22"/>
      <c r="G688" s="16"/>
      <c r="I688" s="27"/>
    </row>
    <row r="689" spans="2:9" s="3" customFormat="1">
      <c r="B689" s="13"/>
      <c r="C689" s="9"/>
      <c r="E689" s="21"/>
      <c r="F689" s="22"/>
      <c r="G689" s="16"/>
      <c r="I689" s="27"/>
    </row>
    <row r="690" spans="2:9" s="3" customFormat="1">
      <c r="B690" s="13"/>
      <c r="C690" s="9"/>
      <c r="E690" s="21"/>
      <c r="F690" s="22"/>
      <c r="G690" s="16"/>
      <c r="I690" s="27"/>
    </row>
    <row r="691" spans="2:9" s="3" customFormat="1">
      <c r="B691" s="13"/>
      <c r="C691" s="9"/>
      <c r="E691" s="21"/>
      <c r="F691" s="22"/>
      <c r="G691" s="16"/>
      <c r="I691" s="27"/>
    </row>
    <row r="692" spans="2:9" s="3" customFormat="1">
      <c r="B692" s="13"/>
      <c r="C692" s="9"/>
      <c r="E692" s="21"/>
      <c r="F692" s="22"/>
      <c r="G692" s="16"/>
      <c r="I692" s="27"/>
    </row>
    <row r="693" spans="2:9" s="3" customFormat="1">
      <c r="B693" s="13"/>
      <c r="C693" s="9"/>
      <c r="E693" s="21"/>
      <c r="F693" s="22"/>
      <c r="G693" s="16"/>
      <c r="I693" s="27"/>
    </row>
    <row r="694" spans="2:9" s="3" customFormat="1">
      <c r="B694" s="13"/>
      <c r="C694" s="9"/>
      <c r="E694" s="21"/>
      <c r="F694" s="22"/>
      <c r="G694" s="16"/>
      <c r="I694" s="27"/>
    </row>
    <row r="695" spans="2:9" s="3" customFormat="1">
      <c r="B695" s="13"/>
      <c r="C695" s="9"/>
      <c r="E695" s="21"/>
      <c r="F695" s="22"/>
      <c r="G695" s="16"/>
      <c r="I695" s="27"/>
    </row>
    <row r="696" spans="2:9" s="3" customFormat="1">
      <c r="B696" s="13"/>
      <c r="C696" s="9"/>
      <c r="E696" s="21"/>
      <c r="F696" s="22"/>
      <c r="G696" s="16"/>
      <c r="I696" s="27"/>
    </row>
    <row r="697" spans="2:9" s="3" customFormat="1">
      <c r="B697" s="13"/>
      <c r="C697" s="9"/>
      <c r="E697" s="21"/>
      <c r="F697" s="22"/>
      <c r="G697" s="16"/>
      <c r="I697" s="27"/>
    </row>
    <row r="698" spans="2:9" s="3" customFormat="1">
      <c r="B698" s="13"/>
      <c r="C698" s="9"/>
      <c r="E698" s="21"/>
      <c r="F698" s="22"/>
      <c r="G698" s="16"/>
      <c r="I698" s="27"/>
    </row>
    <row r="699" spans="2:9" s="3" customFormat="1">
      <c r="B699" s="13"/>
      <c r="C699" s="9"/>
      <c r="E699" s="21"/>
      <c r="F699" s="22"/>
      <c r="G699" s="16"/>
      <c r="I699" s="27"/>
    </row>
    <row r="700" spans="2:9" s="3" customFormat="1">
      <c r="B700" s="13"/>
      <c r="C700" s="9"/>
      <c r="E700" s="21"/>
      <c r="F700" s="22"/>
      <c r="G700" s="16"/>
      <c r="I700" s="27"/>
    </row>
    <row r="701" spans="2:9" s="3" customFormat="1">
      <c r="B701" s="13"/>
      <c r="C701" s="9"/>
      <c r="E701" s="21"/>
      <c r="F701" s="22"/>
      <c r="G701" s="16"/>
      <c r="I701" s="27"/>
    </row>
    <row r="702" spans="2:9" s="3" customFormat="1">
      <c r="B702" s="13"/>
      <c r="C702" s="9"/>
      <c r="E702" s="21"/>
      <c r="F702" s="22"/>
      <c r="G702" s="16"/>
      <c r="I702" s="27"/>
    </row>
    <row r="703" spans="2:9" s="3" customFormat="1">
      <c r="B703" s="13"/>
      <c r="C703" s="9"/>
      <c r="E703" s="21"/>
      <c r="F703" s="22"/>
      <c r="G703" s="16"/>
      <c r="I703" s="27"/>
    </row>
    <row r="704" spans="2:9" s="3" customFormat="1">
      <c r="B704" s="13"/>
      <c r="C704" s="9"/>
      <c r="E704" s="21"/>
      <c r="F704" s="22"/>
      <c r="G704" s="16"/>
      <c r="I704" s="27"/>
    </row>
    <row r="705" spans="2:9" s="3" customFormat="1">
      <c r="B705" s="13"/>
      <c r="C705" s="9"/>
      <c r="E705" s="21"/>
      <c r="F705" s="22"/>
      <c r="G705" s="16"/>
      <c r="I705" s="27"/>
    </row>
    <row r="706" spans="2:9" s="3" customFormat="1">
      <c r="B706" s="13"/>
      <c r="C706" s="9"/>
      <c r="E706" s="21"/>
      <c r="F706" s="22"/>
      <c r="G706" s="16"/>
      <c r="I706" s="27"/>
    </row>
    <row r="707" spans="2:9" s="3" customFormat="1">
      <c r="B707" s="13"/>
      <c r="C707" s="9"/>
      <c r="E707" s="21"/>
      <c r="F707" s="22"/>
      <c r="G707" s="16"/>
      <c r="I707" s="27"/>
    </row>
    <row r="708" spans="2:9" s="3" customFormat="1">
      <c r="B708" s="13"/>
      <c r="C708" s="9"/>
      <c r="E708" s="21"/>
      <c r="F708" s="22"/>
      <c r="G708" s="16"/>
      <c r="I708" s="27"/>
    </row>
    <row r="709" spans="2:9" s="3" customFormat="1">
      <c r="B709" s="13"/>
      <c r="C709" s="9"/>
      <c r="E709" s="21"/>
      <c r="F709" s="22"/>
      <c r="G709" s="16"/>
      <c r="I709" s="27"/>
    </row>
    <row r="710" spans="2:9" s="3" customFormat="1">
      <c r="B710" s="13"/>
      <c r="C710" s="9"/>
      <c r="E710" s="21"/>
      <c r="F710" s="22"/>
      <c r="G710" s="16"/>
      <c r="I710" s="27"/>
    </row>
    <row r="711" spans="2:9" s="3" customFormat="1">
      <c r="B711" s="13"/>
      <c r="C711" s="9"/>
      <c r="E711" s="21"/>
      <c r="F711" s="22"/>
      <c r="G711" s="16"/>
      <c r="I711" s="27"/>
    </row>
    <row r="712" spans="2:9" s="3" customFormat="1">
      <c r="B712" s="13"/>
      <c r="C712" s="9"/>
      <c r="E712" s="21"/>
      <c r="F712" s="22"/>
      <c r="G712" s="16"/>
      <c r="I712" s="27"/>
    </row>
    <row r="713" spans="2:9" s="3" customFormat="1">
      <c r="B713" s="13"/>
      <c r="C713" s="9"/>
      <c r="E713" s="21"/>
      <c r="F713" s="22"/>
      <c r="G713" s="16"/>
      <c r="I713" s="27"/>
    </row>
    <row r="714" spans="2:9" s="3" customFormat="1">
      <c r="B714" s="13"/>
      <c r="C714" s="9"/>
      <c r="E714" s="21"/>
      <c r="F714" s="22"/>
      <c r="G714" s="16"/>
      <c r="I714" s="27"/>
    </row>
    <row r="715" spans="2:9" s="3" customFormat="1">
      <c r="B715" s="13"/>
      <c r="C715" s="9"/>
      <c r="E715" s="21"/>
      <c r="F715" s="22"/>
      <c r="G715" s="16"/>
      <c r="I715" s="27"/>
    </row>
    <row r="716" spans="2:9" s="3" customFormat="1">
      <c r="B716" s="13"/>
      <c r="C716" s="9"/>
      <c r="E716" s="21"/>
      <c r="F716" s="22"/>
      <c r="G716" s="16"/>
      <c r="I716" s="27"/>
    </row>
    <row r="717" spans="2:9" s="3" customFormat="1">
      <c r="B717" s="13"/>
      <c r="C717" s="9"/>
      <c r="E717" s="21"/>
      <c r="F717" s="22"/>
      <c r="G717" s="16"/>
      <c r="I717" s="27"/>
    </row>
    <row r="718" spans="2:9" s="3" customFormat="1">
      <c r="B718" s="13"/>
      <c r="C718" s="9"/>
      <c r="E718" s="21"/>
      <c r="F718" s="22"/>
      <c r="G718" s="16"/>
      <c r="I718" s="27"/>
    </row>
    <row r="719" spans="2:9" s="3" customFormat="1">
      <c r="B719" s="13"/>
      <c r="C719" s="9"/>
      <c r="E719" s="21"/>
      <c r="F719" s="22"/>
      <c r="G719" s="16"/>
      <c r="I719" s="27"/>
    </row>
    <row r="720" spans="2:9" s="3" customFormat="1">
      <c r="B720" s="13"/>
      <c r="C720" s="9"/>
      <c r="E720" s="21"/>
      <c r="F720" s="22"/>
      <c r="G720" s="16"/>
      <c r="I720" s="27"/>
    </row>
    <row r="721" spans="2:9" s="3" customFormat="1">
      <c r="B721" s="13"/>
      <c r="C721" s="9"/>
      <c r="E721" s="21"/>
      <c r="F721" s="22"/>
      <c r="G721" s="16"/>
      <c r="I721" s="27"/>
    </row>
    <row r="722" spans="2:9" s="3" customFormat="1">
      <c r="B722" s="13"/>
      <c r="C722" s="9"/>
      <c r="E722" s="21"/>
      <c r="F722" s="22"/>
      <c r="G722" s="16"/>
      <c r="I722" s="27"/>
    </row>
    <row r="723" spans="2:9" s="3" customFormat="1">
      <c r="B723" s="13"/>
      <c r="C723" s="9"/>
      <c r="E723" s="21"/>
      <c r="F723" s="22"/>
      <c r="G723" s="16"/>
      <c r="I723" s="27"/>
    </row>
    <row r="724" spans="2:9" s="3" customFormat="1">
      <c r="B724" s="13"/>
      <c r="C724" s="9"/>
      <c r="E724" s="21"/>
      <c r="F724" s="22"/>
      <c r="G724" s="16"/>
      <c r="I724" s="27"/>
    </row>
    <row r="725" spans="2:9" s="3" customFormat="1">
      <c r="B725" s="13"/>
      <c r="C725" s="9"/>
      <c r="E725" s="21"/>
      <c r="F725" s="22"/>
      <c r="G725" s="16"/>
      <c r="I725" s="27"/>
    </row>
    <row r="726" spans="2:9" s="3" customFormat="1">
      <c r="B726" s="13"/>
      <c r="C726" s="9"/>
      <c r="E726" s="21"/>
      <c r="F726" s="22"/>
      <c r="G726" s="16"/>
      <c r="I726" s="27"/>
    </row>
    <row r="727" spans="2:9" s="3" customFormat="1">
      <c r="B727" s="13"/>
      <c r="C727" s="9"/>
      <c r="E727" s="21"/>
      <c r="F727" s="22"/>
      <c r="G727" s="16"/>
      <c r="I727" s="27"/>
    </row>
    <row r="728" spans="2:9" s="3" customFormat="1">
      <c r="B728" s="13"/>
      <c r="C728" s="9"/>
      <c r="E728" s="21"/>
      <c r="F728" s="22"/>
      <c r="G728" s="16"/>
      <c r="I728" s="27"/>
    </row>
    <row r="729" spans="2:9" s="3" customFormat="1">
      <c r="B729" s="13"/>
      <c r="C729" s="9"/>
      <c r="E729" s="21"/>
      <c r="F729" s="22"/>
      <c r="G729" s="16"/>
      <c r="I729" s="27"/>
    </row>
    <row r="730" spans="2:9" s="3" customFormat="1">
      <c r="B730" s="13"/>
      <c r="C730" s="9"/>
      <c r="E730" s="21"/>
      <c r="F730" s="22"/>
      <c r="G730" s="16"/>
      <c r="I730" s="27"/>
    </row>
    <row r="731" spans="2:9" s="3" customFormat="1">
      <c r="B731" s="13"/>
      <c r="C731" s="9"/>
      <c r="E731" s="21"/>
      <c r="F731" s="22"/>
      <c r="G731" s="16"/>
      <c r="I731" s="27"/>
    </row>
    <row r="732" spans="2:9" s="3" customFormat="1">
      <c r="B732" s="13"/>
      <c r="C732" s="9"/>
      <c r="E732" s="21"/>
      <c r="F732" s="22"/>
      <c r="G732" s="16"/>
      <c r="I732" s="27"/>
    </row>
    <row r="733" spans="2:9" s="3" customFormat="1">
      <c r="B733" s="13"/>
      <c r="C733" s="9"/>
      <c r="E733" s="21"/>
      <c r="F733" s="22"/>
      <c r="G733" s="16"/>
      <c r="I733" s="27"/>
    </row>
    <row r="734" spans="2:9" s="3" customFormat="1">
      <c r="B734" s="13"/>
      <c r="C734" s="9"/>
      <c r="E734" s="21"/>
      <c r="F734" s="22"/>
      <c r="G734" s="16"/>
      <c r="I734" s="27"/>
    </row>
    <row r="735" spans="2:9" s="3" customFormat="1">
      <c r="B735" s="13"/>
      <c r="C735" s="9"/>
      <c r="E735" s="21"/>
      <c r="F735" s="22"/>
      <c r="G735" s="16"/>
      <c r="I735" s="27"/>
    </row>
    <row r="736" spans="2:9" s="3" customFormat="1">
      <c r="B736" s="13"/>
      <c r="C736" s="9"/>
      <c r="E736" s="21"/>
      <c r="F736" s="22"/>
      <c r="G736" s="16"/>
      <c r="I736" s="27"/>
    </row>
    <row r="737" spans="2:9" s="3" customFormat="1">
      <c r="B737" s="13"/>
      <c r="C737" s="9"/>
      <c r="E737" s="21"/>
      <c r="F737" s="22"/>
      <c r="G737" s="16"/>
      <c r="I737" s="27"/>
    </row>
    <row r="738" spans="2:9" s="3" customFormat="1">
      <c r="B738" s="13"/>
      <c r="C738" s="9"/>
      <c r="E738" s="21"/>
      <c r="F738" s="22"/>
      <c r="G738" s="16"/>
      <c r="I738" s="27"/>
    </row>
    <row r="739" spans="2:9" s="3" customFormat="1">
      <c r="B739" s="13"/>
      <c r="C739" s="9"/>
      <c r="E739" s="21"/>
      <c r="F739" s="22"/>
      <c r="G739" s="16"/>
      <c r="I739" s="27"/>
    </row>
    <row r="740" spans="2:9" s="3" customFormat="1">
      <c r="B740" s="13"/>
      <c r="C740" s="9"/>
      <c r="E740" s="21"/>
      <c r="F740" s="22"/>
      <c r="G740" s="16"/>
      <c r="I740" s="27"/>
    </row>
    <row r="741" spans="2:9" s="3" customFormat="1">
      <c r="B741" s="13"/>
      <c r="C741" s="9"/>
      <c r="E741" s="21"/>
      <c r="F741" s="22"/>
      <c r="G741" s="16"/>
      <c r="I741" s="27"/>
    </row>
    <row r="742" spans="2:9" s="3" customFormat="1">
      <c r="B742" s="13"/>
      <c r="C742" s="9"/>
      <c r="E742" s="21"/>
      <c r="F742" s="22"/>
      <c r="G742" s="16"/>
      <c r="I742" s="27"/>
    </row>
    <row r="743" spans="2:9" s="3" customFormat="1">
      <c r="B743" s="13"/>
      <c r="C743" s="9"/>
      <c r="E743" s="21"/>
      <c r="F743" s="22"/>
      <c r="G743" s="16"/>
      <c r="I743" s="27"/>
    </row>
    <row r="744" spans="2:9" s="3" customFormat="1">
      <c r="B744" s="13"/>
      <c r="C744" s="9"/>
      <c r="E744" s="21"/>
      <c r="F744" s="22"/>
      <c r="G744" s="16"/>
      <c r="I744" s="27"/>
    </row>
    <row r="745" spans="2:9" s="3" customFormat="1">
      <c r="B745" s="13"/>
      <c r="C745" s="9"/>
      <c r="E745" s="21"/>
      <c r="F745" s="22"/>
      <c r="G745" s="16"/>
      <c r="I745" s="27"/>
    </row>
    <row r="746" spans="2:9" s="3" customFormat="1">
      <c r="B746" s="13"/>
      <c r="C746" s="9"/>
      <c r="E746" s="21"/>
      <c r="F746" s="22"/>
      <c r="G746" s="16"/>
      <c r="I746" s="27"/>
    </row>
    <row r="747" spans="2:9" s="3" customFormat="1">
      <c r="B747" s="13"/>
      <c r="C747" s="9"/>
      <c r="E747" s="21"/>
      <c r="F747" s="22"/>
      <c r="G747" s="16"/>
      <c r="I747" s="27"/>
    </row>
    <row r="748" spans="2:9" s="3" customFormat="1">
      <c r="B748" s="13"/>
      <c r="C748" s="9"/>
      <c r="E748" s="21"/>
      <c r="F748" s="22"/>
      <c r="G748" s="16"/>
      <c r="I748" s="27"/>
    </row>
    <row r="749" spans="2:9" s="3" customFormat="1">
      <c r="B749" s="13"/>
      <c r="C749" s="9"/>
      <c r="E749" s="21"/>
      <c r="F749" s="22"/>
      <c r="G749" s="16"/>
      <c r="I749" s="27"/>
    </row>
    <row r="750" spans="2:9" s="3" customFormat="1">
      <c r="B750" s="13"/>
      <c r="C750" s="9"/>
      <c r="E750" s="21"/>
      <c r="F750" s="22"/>
      <c r="G750" s="16"/>
      <c r="I750" s="27"/>
    </row>
    <row r="751" spans="2:9" s="3" customFormat="1">
      <c r="B751" s="13"/>
      <c r="C751" s="9"/>
      <c r="E751" s="21"/>
      <c r="F751" s="22"/>
      <c r="G751" s="16"/>
      <c r="I751" s="27"/>
    </row>
    <row r="752" spans="2:9" s="3" customFormat="1">
      <c r="B752" s="13"/>
      <c r="C752" s="9"/>
      <c r="E752" s="21"/>
      <c r="F752" s="22"/>
      <c r="G752" s="16"/>
      <c r="I752" s="27"/>
    </row>
    <row r="753" spans="2:9" s="3" customFormat="1">
      <c r="B753" s="13"/>
      <c r="C753" s="9"/>
      <c r="E753" s="21"/>
      <c r="F753" s="22"/>
      <c r="G753" s="16"/>
      <c r="I753" s="27"/>
    </row>
    <row r="754" spans="2:9" s="3" customFormat="1">
      <c r="B754" s="13"/>
      <c r="C754" s="9"/>
      <c r="E754" s="21"/>
      <c r="F754" s="22"/>
      <c r="G754" s="16"/>
      <c r="I754" s="27"/>
    </row>
    <row r="755" spans="2:9" s="3" customFormat="1">
      <c r="B755" s="13"/>
      <c r="C755" s="9"/>
      <c r="E755" s="21"/>
      <c r="F755" s="22"/>
      <c r="G755" s="16"/>
      <c r="I755" s="27"/>
    </row>
    <row r="756" spans="2:9" s="3" customFormat="1">
      <c r="B756" s="13"/>
      <c r="C756" s="9"/>
      <c r="E756" s="21"/>
      <c r="F756" s="22"/>
      <c r="G756" s="16"/>
      <c r="I756" s="27"/>
    </row>
    <row r="757" spans="2:9" s="3" customFormat="1">
      <c r="B757" s="13"/>
      <c r="C757" s="9"/>
      <c r="E757" s="21"/>
      <c r="F757" s="22"/>
      <c r="G757" s="16"/>
      <c r="I757" s="27"/>
    </row>
    <row r="758" spans="2:9" s="3" customFormat="1">
      <c r="B758" s="13"/>
      <c r="C758" s="9"/>
      <c r="E758" s="21"/>
      <c r="F758" s="22"/>
      <c r="G758" s="16"/>
      <c r="I758" s="27"/>
    </row>
    <row r="759" spans="2:9" s="3" customFormat="1">
      <c r="B759" s="13"/>
      <c r="C759" s="9"/>
      <c r="E759" s="21"/>
      <c r="F759" s="22"/>
      <c r="G759" s="16"/>
      <c r="I759" s="27"/>
    </row>
    <row r="760" spans="2:9" s="3" customFormat="1">
      <c r="B760" s="13"/>
      <c r="C760" s="9"/>
      <c r="E760" s="21"/>
      <c r="F760" s="22"/>
      <c r="G760" s="16"/>
      <c r="I760" s="27"/>
    </row>
    <row r="761" spans="2:9" s="3" customFormat="1">
      <c r="B761" s="13"/>
      <c r="C761" s="9"/>
      <c r="E761" s="21"/>
      <c r="F761" s="22"/>
      <c r="G761" s="16"/>
      <c r="I761" s="27"/>
    </row>
    <row r="762" spans="2:9" s="3" customFormat="1">
      <c r="B762" s="13"/>
      <c r="C762" s="9"/>
      <c r="E762" s="21"/>
      <c r="F762" s="22"/>
      <c r="G762" s="16"/>
      <c r="I762" s="27"/>
    </row>
    <row r="763" spans="2:9" s="3" customFormat="1">
      <c r="B763" s="13"/>
      <c r="C763" s="9"/>
      <c r="E763" s="21"/>
      <c r="F763" s="22"/>
      <c r="G763" s="16"/>
      <c r="I763" s="27"/>
    </row>
    <row r="764" spans="2:9" s="3" customFormat="1">
      <c r="B764" s="13"/>
      <c r="C764" s="9"/>
      <c r="E764" s="21"/>
      <c r="F764" s="22"/>
      <c r="G764" s="16"/>
      <c r="I764" s="27"/>
    </row>
    <row r="765" spans="2:9" s="3" customFormat="1">
      <c r="B765" s="13"/>
      <c r="C765" s="9"/>
      <c r="E765" s="21"/>
      <c r="F765" s="22"/>
      <c r="G765" s="16"/>
      <c r="I765" s="27"/>
    </row>
    <row r="766" spans="2:9" s="3" customFormat="1">
      <c r="B766" s="13"/>
      <c r="C766" s="9"/>
      <c r="E766" s="21"/>
      <c r="F766" s="22"/>
      <c r="G766" s="16"/>
      <c r="I766" s="27"/>
    </row>
    <row r="767" spans="2:9" s="3" customFormat="1">
      <c r="B767" s="13"/>
      <c r="C767" s="9"/>
      <c r="E767" s="21"/>
      <c r="F767" s="22"/>
      <c r="G767" s="16"/>
      <c r="I767" s="27"/>
    </row>
    <row r="768" spans="2:9" s="3" customFormat="1">
      <c r="B768" s="13"/>
      <c r="C768" s="9"/>
      <c r="E768" s="21"/>
      <c r="F768" s="22"/>
      <c r="G768" s="16"/>
      <c r="I768" s="27"/>
    </row>
    <row r="769" spans="2:9" s="3" customFormat="1">
      <c r="B769" s="13"/>
      <c r="C769" s="9"/>
      <c r="E769" s="21"/>
      <c r="F769" s="22"/>
      <c r="G769" s="16"/>
      <c r="I769" s="27"/>
    </row>
    <row r="770" spans="2:9" s="3" customFormat="1">
      <c r="B770" s="13"/>
      <c r="C770" s="9"/>
      <c r="E770" s="21"/>
      <c r="F770" s="22"/>
      <c r="G770" s="16"/>
      <c r="I770" s="27"/>
    </row>
    <row r="771" spans="2:9" s="3" customFormat="1">
      <c r="B771" s="13"/>
      <c r="C771" s="9"/>
      <c r="E771" s="21"/>
      <c r="F771" s="22"/>
      <c r="G771" s="16"/>
      <c r="I771" s="27"/>
    </row>
    <row r="772" spans="2:9" s="3" customFormat="1">
      <c r="B772" s="13"/>
      <c r="C772" s="9"/>
      <c r="E772" s="21"/>
      <c r="F772" s="22"/>
      <c r="G772" s="16"/>
      <c r="I772" s="27"/>
    </row>
    <row r="773" spans="2:9" s="3" customFormat="1">
      <c r="B773" s="13"/>
      <c r="C773" s="9"/>
      <c r="E773" s="21"/>
      <c r="F773" s="22"/>
      <c r="G773" s="16"/>
      <c r="I773" s="27"/>
    </row>
    <row r="774" spans="2:9" s="3" customFormat="1">
      <c r="B774" s="13"/>
      <c r="C774" s="9"/>
      <c r="E774" s="21"/>
      <c r="F774" s="22"/>
      <c r="G774" s="16"/>
      <c r="I774" s="27"/>
    </row>
    <row r="775" spans="2:9" s="3" customFormat="1">
      <c r="B775" s="13"/>
      <c r="C775" s="9"/>
      <c r="E775" s="21"/>
      <c r="F775" s="22"/>
      <c r="G775" s="16"/>
      <c r="I775" s="27"/>
    </row>
    <row r="776" spans="2:9" s="3" customFormat="1">
      <c r="B776" s="13"/>
      <c r="C776" s="9"/>
      <c r="E776" s="21"/>
      <c r="F776" s="22"/>
      <c r="G776" s="16"/>
      <c r="I776" s="27"/>
    </row>
    <row r="777" spans="2:9" s="3" customFormat="1">
      <c r="B777" s="13"/>
      <c r="C777" s="9"/>
      <c r="E777" s="21"/>
      <c r="F777" s="22"/>
      <c r="G777" s="16"/>
      <c r="I777" s="27"/>
    </row>
    <row r="778" spans="2:9" s="3" customFormat="1">
      <c r="B778" s="13"/>
      <c r="C778" s="9"/>
      <c r="E778" s="21"/>
      <c r="F778" s="22"/>
      <c r="G778" s="16"/>
      <c r="I778" s="27"/>
    </row>
    <row r="779" spans="2:9" s="3" customFormat="1">
      <c r="B779" s="13"/>
      <c r="C779" s="9"/>
      <c r="E779" s="21"/>
      <c r="F779" s="22"/>
      <c r="G779" s="16"/>
      <c r="I779" s="27"/>
    </row>
    <row r="780" spans="2:9" s="3" customFormat="1">
      <c r="B780" s="13"/>
      <c r="C780" s="9"/>
      <c r="E780" s="21"/>
      <c r="F780" s="22"/>
      <c r="G780" s="16"/>
      <c r="I780" s="27"/>
    </row>
    <row r="781" spans="2:9" s="3" customFormat="1">
      <c r="B781" s="13"/>
      <c r="C781" s="9"/>
      <c r="E781" s="21"/>
      <c r="F781" s="22"/>
      <c r="G781" s="16"/>
      <c r="I781" s="27"/>
    </row>
    <row r="782" spans="2:9" s="3" customFormat="1">
      <c r="B782" s="13"/>
      <c r="C782" s="9"/>
      <c r="E782" s="21"/>
      <c r="F782" s="22"/>
      <c r="G782" s="16"/>
      <c r="I782" s="27"/>
    </row>
    <row r="783" spans="2:9" s="3" customFormat="1">
      <c r="B783" s="13"/>
      <c r="C783" s="9"/>
      <c r="E783" s="21"/>
      <c r="F783" s="22"/>
      <c r="G783" s="16"/>
      <c r="I783" s="27"/>
    </row>
    <row r="784" spans="2:9" s="3" customFormat="1">
      <c r="B784" s="13"/>
      <c r="C784" s="9"/>
      <c r="E784" s="21"/>
      <c r="F784" s="22"/>
      <c r="G784" s="16"/>
      <c r="I784" s="27"/>
    </row>
    <row r="785" spans="2:9" s="3" customFormat="1">
      <c r="B785" s="13"/>
      <c r="C785" s="9"/>
      <c r="E785" s="21"/>
      <c r="F785" s="22"/>
      <c r="G785" s="16"/>
      <c r="I785" s="27"/>
    </row>
    <row r="786" spans="2:9" s="3" customFormat="1">
      <c r="B786" s="13"/>
      <c r="C786" s="9"/>
      <c r="E786" s="21"/>
      <c r="F786" s="22"/>
      <c r="G786" s="16"/>
      <c r="I786" s="27"/>
    </row>
    <row r="787" spans="2:9" s="3" customFormat="1">
      <c r="B787" s="13"/>
      <c r="C787" s="9"/>
      <c r="E787" s="21"/>
      <c r="F787" s="22"/>
      <c r="G787" s="16"/>
      <c r="I787" s="27"/>
    </row>
    <row r="788" spans="2:9" s="3" customFormat="1">
      <c r="B788" s="13"/>
      <c r="C788" s="9"/>
      <c r="E788" s="21"/>
      <c r="F788" s="22"/>
      <c r="G788" s="16"/>
      <c r="I788" s="27"/>
    </row>
    <row r="789" spans="2:9" s="3" customFormat="1">
      <c r="B789" s="13"/>
      <c r="C789" s="9"/>
      <c r="E789" s="21"/>
      <c r="F789" s="22"/>
      <c r="G789" s="16"/>
      <c r="I789" s="27"/>
    </row>
    <row r="790" spans="2:9" s="3" customFormat="1">
      <c r="B790" s="13"/>
      <c r="C790" s="9"/>
      <c r="E790" s="21"/>
      <c r="F790" s="22"/>
      <c r="G790" s="16"/>
      <c r="I790" s="27"/>
    </row>
    <row r="791" spans="2:9" s="3" customFormat="1">
      <c r="B791" s="13"/>
      <c r="C791" s="9"/>
      <c r="E791" s="21"/>
      <c r="F791" s="22"/>
      <c r="G791" s="16"/>
      <c r="I791" s="27"/>
    </row>
    <row r="792" spans="2:9" s="3" customFormat="1">
      <c r="B792" s="13"/>
      <c r="C792" s="9"/>
      <c r="E792" s="21"/>
      <c r="F792" s="22"/>
      <c r="G792" s="16"/>
      <c r="I792" s="27"/>
    </row>
    <row r="793" spans="2:9" s="3" customFormat="1">
      <c r="B793" s="13"/>
      <c r="C793" s="9"/>
      <c r="E793" s="21"/>
      <c r="F793" s="22"/>
      <c r="G793" s="16"/>
      <c r="I793" s="27"/>
    </row>
    <row r="794" spans="2:9" s="3" customFormat="1">
      <c r="B794" s="13"/>
      <c r="C794" s="9"/>
      <c r="E794" s="21"/>
      <c r="F794" s="22"/>
      <c r="G794" s="16"/>
      <c r="I794" s="27"/>
    </row>
    <row r="795" spans="2:9" s="3" customFormat="1">
      <c r="B795" s="13"/>
      <c r="C795" s="9"/>
      <c r="E795" s="21"/>
      <c r="F795" s="22"/>
      <c r="G795" s="16"/>
      <c r="I795" s="27"/>
    </row>
    <row r="796" spans="2:9" s="3" customFormat="1">
      <c r="B796" s="13"/>
      <c r="C796" s="9"/>
      <c r="E796" s="21"/>
      <c r="F796" s="22"/>
      <c r="G796" s="16"/>
      <c r="I796" s="27"/>
    </row>
    <row r="797" spans="2:9" s="3" customFormat="1">
      <c r="B797" s="13"/>
      <c r="C797" s="9"/>
      <c r="E797" s="21"/>
      <c r="F797" s="22"/>
      <c r="G797" s="16"/>
      <c r="I797" s="27"/>
    </row>
    <row r="798" spans="2:9" s="3" customFormat="1">
      <c r="B798" s="13"/>
      <c r="C798" s="9"/>
      <c r="E798" s="21"/>
      <c r="F798" s="22"/>
      <c r="G798" s="16"/>
      <c r="I798" s="27"/>
    </row>
    <row r="799" spans="2:9" s="3" customFormat="1">
      <c r="B799" s="13"/>
      <c r="C799" s="9"/>
      <c r="E799" s="21"/>
      <c r="F799" s="22"/>
      <c r="G799" s="16"/>
      <c r="I799" s="27"/>
    </row>
    <row r="800" spans="2:9" s="3" customFormat="1">
      <c r="B800" s="13"/>
      <c r="C800" s="9"/>
      <c r="E800" s="21"/>
      <c r="F800" s="22"/>
      <c r="G800" s="16"/>
      <c r="I800" s="27"/>
    </row>
    <row r="801" spans="2:9" s="3" customFormat="1">
      <c r="B801" s="13"/>
      <c r="C801" s="9"/>
      <c r="E801" s="21"/>
      <c r="F801" s="22"/>
      <c r="G801" s="16"/>
      <c r="I801" s="27"/>
    </row>
    <row r="802" spans="2:9" s="3" customFormat="1">
      <c r="B802" s="13"/>
      <c r="C802" s="9"/>
      <c r="E802" s="21"/>
      <c r="F802" s="22"/>
      <c r="G802" s="16"/>
      <c r="I802" s="27"/>
    </row>
    <row r="803" spans="2:9" s="3" customFormat="1">
      <c r="B803" s="13"/>
      <c r="C803" s="9"/>
      <c r="E803" s="21"/>
      <c r="F803" s="22"/>
      <c r="G803" s="16"/>
      <c r="I803" s="27"/>
    </row>
    <row r="804" spans="2:9" s="3" customFormat="1">
      <c r="B804" s="13"/>
      <c r="C804" s="9"/>
      <c r="E804" s="21"/>
      <c r="F804" s="22"/>
      <c r="G804" s="16"/>
      <c r="I804" s="27"/>
    </row>
    <row r="805" spans="2:9" s="3" customFormat="1">
      <c r="B805" s="13"/>
      <c r="C805" s="9"/>
      <c r="E805" s="21"/>
      <c r="F805" s="22"/>
      <c r="G805" s="16"/>
      <c r="I805" s="27"/>
    </row>
    <row r="806" spans="2:9" s="3" customFormat="1">
      <c r="B806" s="13"/>
      <c r="C806" s="9"/>
      <c r="E806" s="21"/>
      <c r="F806" s="22"/>
      <c r="G806" s="16"/>
      <c r="I806" s="27"/>
    </row>
    <row r="807" spans="2:9" s="3" customFormat="1">
      <c r="B807" s="13"/>
      <c r="C807" s="9"/>
      <c r="E807" s="21"/>
      <c r="F807" s="22"/>
      <c r="G807" s="16"/>
      <c r="I807" s="27"/>
    </row>
    <row r="808" spans="2:9" s="3" customFormat="1">
      <c r="B808" s="13"/>
      <c r="C808" s="9"/>
      <c r="E808" s="21"/>
      <c r="F808" s="22"/>
      <c r="G808" s="16"/>
      <c r="I808" s="27"/>
    </row>
    <row r="809" spans="2:9" s="3" customFormat="1">
      <c r="B809" s="13"/>
      <c r="C809" s="9"/>
      <c r="E809" s="21"/>
      <c r="F809" s="22"/>
      <c r="G809" s="16"/>
      <c r="I809" s="27"/>
    </row>
    <row r="810" spans="2:9" s="3" customFormat="1">
      <c r="B810" s="13"/>
      <c r="C810" s="9"/>
      <c r="E810" s="21"/>
      <c r="F810" s="22"/>
      <c r="G810" s="16"/>
      <c r="I810" s="27"/>
    </row>
    <row r="811" spans="2:9" s="3" customFormat="1">
      <c r="B811" s="13"/>
      <c r="C811" s="9"/>
      <c r="E811" s="21"/>
      <c r="F811" s="22"/>
      <c r="G811" s="16"/>
      <c r="I811" s="27"/>
    </row>
    <row r="812" spans="2:9" s="3" customFormat="1">
      <c r="B812" s="13"/>
      <c r="C812" s="9"/>
      <c r="E812" s="21"/>
      <c r="F812" s="22"/>
      <c r="G812" s="16"/>
      <c r="I812" s="27"/>
    </row>
    <row r="813" spans="2:9" s="3" customFormat="1">
      <c r="B813" s="13"/>
      <c r="C813" s="9"/>
      <c r="E813" s="21"/>
      <c r="F813" s="22"/>
      <c r="G813" s="16"/>
      <c r="I813" s="27"/>
    </row>
    <row r="814" spans="2:9" s="3" customFormat="1">
      <c r="B814" s="13"/>
      <c r="C814" s="9"/>
      <c r="E814" s="21"/>
      <c r="F814" s="22"/>
      <c r="G814" s="16"/>
      <c r="I814" s="27"/>
    </row>
    <row r="815" spans="2:9" s="3" customFormat="1">
      <c r="B815" s="13"/>
      <c r="C815" s="9"/>
      <c r="E815" s="21"/>
      <c r="F815" s="22"/>
      <c r="G815" s="16"/>
      <c r="I815" s="27"/>
    </row>
    <row r="816" spans="2:9" s="3" customFormat="1">
      <c r="B816" s="13"/>
      <c r="C816" s="9"/>
      <c r="E816" s="21"/>
      <c r="F816" s="22"/>
      <c r="G816" s="16"/>
      <c r="I816" s="27"/>
    </row>
    <row r="817" spans="2:9" s="3" customFormat="1">
      <c r="B817" s="13"/>
      <c r="C817" s="9"/>
      <c r="E817" s="21"/>
      <c r="F817" s="22"/>
      <c r="G817" s="16"/>
      <c r="I817" s="27"/>
    </row>
    <row r="818" spans="2:9" s="3" customFormat="1">
      <c r="B818" s="13"/>
      <c r="C818" s="9"/>
      <c r="E818" s="21"/>
      <c r="F818" s="22"/>
      <c r="G818" s="16"/>
      <c r="I818" s="27"/>
    </row>
    <row r="819" spans="2:9" s="3" customFormat="1">
      <c r="B819" s="13"/>
      <c r="C819" s="9"/>
      <c r="E819" s="21"/>
      <c r="F819" s="22"/>
      <c r="G819" s="16"/>
      <c r="I819" s="27"/>
    </row>
    <row r="820" spans="2:9" s="3" customFormat="1">
      <c r="B820" s="13"/>
      <c r="C820" s="9"/>
      <c r="E820" s="21"/>
      <c r="F820" s="22"/>
      <c r="G820" s="16"/>
      <c r="I820" s="27"/>
    </row>
    <row r="821" spans="2:9" s="3" customFormat="1">
      <c r="B821" s="13"/>
      <c r="C821" s="9"/>
      <c r="E821" s="21"/>
      <c r="F821" s="22"/>
      <c r="G821" s="16"/>
      <c r="I821" s="27"/>
    </row>
    <row r="822" spans="2:9" s="3" customFormat="1">
      <c r="B822" s="13"/>
      <c r="C822" s="9"/>
      <c r="E822" s="21"/>
      <c r="F822" s="22"/>
      <c r="G822" s="16"/>
      <c r="I822" s="27"/>
    </row>
    <row r="823" spans="2:9" s="3" customFormat="1">
      <c r="B823" s="13"/>
      <c r="C823" s="9"/>
      <c r="E823" s="21"/>
      <c r="F823" s="22"/>
      <c r="G823" s="16"/>
      <c r="I823" s="27"/>
    </row>
    <row r="824" spans="2:9" s="3" customFormat="1">
      <c r="B824" s="13"/>
      <c r="C824" s="9"/>
      <c r="E824" s="21"/>
      <c r="F824" s="22"/>
      <c r="G824" s="16"/>
      <c r="I824" s="27"/>
    </row>
    <row r="825" spans="2:9" s="3" customFormat="1">
      <c r="B825" s="13"/>
      <c r="C825" s="9"/>
      <c r="E825" s="21"/>
      <c r="F825" s="22"/>
      <c r="G825" s="16"/>
      <c r="I825" s="27"/>
    </row>
    <row r="826" spans="2:9" s="3" customFormat="1">
      <c r="B826" s="13"/>
      <c r="C826" s="9"/>
      <c r="E826" s="21"/>
      <c r="F826" s="22"/>
      <c r="G826" s="16"/>
      <c r="I826" s="27"/>
    </row>
    <row r="827" spans="2:9" s="3" customFormat="1">
      <c r="B827" s="13"/>
      <c r="C827" s="9"/>
      <c r="E827" s="21"/>
      <c r="F827" s="22"/>
      <c r="G827" s="16"/>
      <c r="I827" s="27"/>
    </row>
    <row r="828" spans="2:9" s="3" customFormat="1">
      <c r="B828" s="13"/>
      <c r="C828" s="9"/>
      <c r="E828" s="21"/>
      <c r="F828" s="22"/>
      <c r="G828" s="16"/>
      <c r="I828" s="27"/>
    </row>
    <row r="829" spans="2:9" s="3" customFormat="1">
      <c r="B829" s="13"/>
      <c r="C829" s="9"/>
      <c r="E829" s="21"/>
      <c r="F829" s="22"/>
      <c r="G829" s="16"/>
      <c r="I829" s="27"/>
    </row>
    <row r="830" spans="2:9" s="3" customFormat="1">
      <c r="B830" s="13"/>
      <c r="C830" s="9"/>
      <c r="E830" s="21"/>
      <c r="F830" s="22"/>
      <c r="G830" s="16"/>
      <c r="I830" s="27"/>
    </row>
    <row r="831" spans="2:9" s="3" customFormat="1">
      <c r="B831" s="13"/>
      <c r="C831" s="9"/>
      <c r="E831" s="21"/>
      <c r="F831" s="22"/>
      <c r="G831" s="16"/>
      <c r="I831" s="27"/>
    </row>
    <row r="832" spans="2:9" s="3" customFormat="1">
      <c r="B832" s="13"/>
      <c r="C832" s="9"/>
      <c r="E832" s="21"/>
      <c r="F832" s="22"/>
      <c r="G832" s="16"/>
      <c r="I832" s="27"/>
    </row>
    <row r="833" spans="2:9" s="3" customFormat="1">
      <c r="B833" s="13"/>
      <c r="C833" s="9"/>
      <c r="E833" s="21"/>
      <c r="F833" s="22"/>
      <c r="G833" s="16"/>
      <c r="I833" s="27"/>
    </row>
    <row r="834" spans="2:9" s="3" customFormat="1">
      <c r="B834" s="13"/>
      <c r="C834" s="9"/>
      <c r="E834" s="21"/>
      <c r="F834" s="22"/>
      <c r="G834" s="16"/>
      <c r="I834" s="27"/>
    </row>
    <row r="835" spans="2:9" s="3" customFormat="1">
      <c r="B835" s="13"/>
      <c r="C835" s="9"/>
      <c r="E835" s="21"/>
      <c r="F835" s="22"/>
      <c r="G835" s="16"/>
      <c r="I835" s="27"/>
    </row>
    <row r="836" spans="2:9" s="3" customFormat="1">
      <c r="B836" s="13"/>
      <c r="C836" s="9"/>
      <c r="E836" s="21"/>
      <c r="F836" s="22"/>
      <c r="G836" s="16"/>
      <c r="I836" s="27"/>
    </row>
    <row r="837" spans="2:9" s="3" customFormat="1">
      <c r="B837" s="13"/>
      <c r="C837" s="9"/>
      <c r="E837" s="21"/>
      <c r="F837" s="22"/>
      <c r="G837" s="16"/>
      <c r="I837" s="27"/>
    </row>
    <row r="838" spans="2:9" s="3" customFormat="1">
      <c r="B838" s="13"/>
      <c r="C838" s="9"/>
      <c r="E838" s="21"/>
      <c r="F838" s="22"/>
      <c r="G838" s="16"/>
      <c r="I838" s="27"/>
    </row>
    <row r="839" spans="2:9" s="3" customFormat="1">
      <c r="B839" s="13"/>
      <c r="C839" s="9"/>
      <c r="E839" s="21"/>
      <c r="F839" s="22"/>
      <c r="G839" s="16"/>
      <c r="I839" s="27"/>
    </row>
    <row r="840" spans="2:9" s="3" customFormat="1">
      <c r="B840" s="13"/>
      <c r="C840" s="9"/>
      <c r="E840" s="21"/>
      <c r="F840" s="22"/>
      <c r="G840" s="16"/>
      <c r="I840" s="27"/>
    </row>
    <row r="841" spans="2:9" s="3" customFormat="1">
      <c r="B841" s="13"/>
      <c r="C841" s="9"/>
      <c r="E841" s="21"/>
      <c r="F841" s="22"/>
      <c r="G841" s="16"/>
      <c r="I841" s="27"/>
    </row>
    <row r="842" spans="2:9" s="3" customFormat="1">
      <c r="B842" s="13"/>
      <c r="C842" s="9"/>
      <c r="E842" s="21"/>
      <c r="F842" s="22"/>
      <c r="G842" s="16"/>
      <c r="I842" s="27"/>
    </row>
    <row r="843" spans="2:9" s="3" customFormat="1">
      <c r="B843" s="13"/>
      <c r="C843" s="9"/>
      <c r="E843" s="21"/>
      <c r="F843" s="22"/>
      <c r="G843" s="16"/>
      <c r="I843" s="27"/>
    </row>
    <row r="844" spans="2:9" s="3" customFormat="1">
      <c r="B844" s="13"/>
      <c r="C844" s="9"/>
      <c r="E844" s="21"/>
      <c r="F844" s="22"/>
      <c r="G844" s="16"/>
      <c r="I844" s="27"/>
    </row>
    <row r="845" spans="2:9" s="3" customFormat="1">
      <c r="B845" s="13"/>
      <c r="C845" s="9"/>
      <c r="E845" s="21"/>
      <c r="F845" s="22"/>
      <c r="G845" s="16"/>
      <c r="I845" s="27"/>
    </row>
    <row r="846" spans="2:9" s="3" customFormat="1">
      <c r="B846" s="13"/>
      <c r="C846" s="9"/>
      <c r="E846" s="21"/>
      <c r="F846" s="22"/>
      <c r="G846" s="16"/>
      <c r="I846" s="27"/>
    </row>
    <row r="847" spans="2:9" s="3" customFormat="1">
      <c r="B847" s="13"/>
      <c r="C847" s="9"/>
      <c r="E847" s="21"/>
      <c r="F847" s="22"/>
      <c r="G847" s="16"/>
      <c r="I847" s="27"/>
    </row>
    <row r="848" spans="2:9" s="3" customFormat="1">
      <c r="B848" s="13"/>
      <c r="C848" s="9"/>
      <c r="E848" s="21"/>
      <c r="F848" s="22"/>
      <c r="G848" s="16"/>
      <c r="I848" s="27"/>
    </row>
    <row r="849" spans="2:9" s="3" customFormat="1">
      <c r="B849" s="13"/>
      <c r="C849" s="9"/>
      <c r="E849" s="21"/>
      <c r="F849" s="22"/>
      <c r="G849" s="16"/>
      <c r="I849" s="27"/>
    </row>
    <row r="850" spans="2:9" s="3" customFormat="1">
      <c r="B850" s="13"/>
      <c r="C850" s="9"/>
      <c r="E850" s="21"/>
      <c r="F850" s="22"/>
      <c r="G850" s="16"/>
      <c r="I850" s="27"/>
    </row>
    <row r="851" spans="2:9" s="3" customFormat="1">
      <c r="B851" s="13"/>
      <c r="C851" s="9"/>
      <c r="E851" s="21"/>
      <c r="F851" s="22"/>
      <c r="G851" s="16"/>
      <c r="I851" s="27"/>
    </row>
    <row r="852" spans="2:9" s="3" customFormat="1">
      <c r="B852" s="13"/>
      <c r="C852" s="9"/>
      <c r="E852" s="21"/>
      <c r="F852" s="22"/>
      <c r="G852" s="16"/>
      <c r="I852" s="27"/>
    </row>
    <row r="853" spans="2:9" s="3" customFormat="1">
      <c r="B853" s="13"/>
      <c r="C853" s="9"/>
      <c r="E853" s="21"/>
      <c r="F853" s="22"/>
      <c r="G853" s="16"/>
      <c r="I853" s="27"/>
    </row>
    <row r="854" spans="2:9" s="3" customFormat="1">
      <c r="B854" s="13"/>
      <c r="C854" s="9"/>
      <c r="E854" s="21"/>
      <c r="F854" s="22"/>
      <c r="G854" s="16"/>
      <c r="I854" s="27"/>
    </row>
    <row r="855" spans="2:9" s="3" customFormat="1">
      <c r="B855" s="13"/>
      <c r="C855" s="9"/>
      <c r="E855" s="21"/>
      <c r="F855" s="22"/>
      <c r="G855" s="16"/>
      <c r="I855" s="27"/>
    </row>
    <row r="856" spans="2:9" s="3" customFormat="1">
      <c r="B856" s="13"/>
      <c r="C856" s="9"/>
      <c r="E856" s="21"/>
      <c r="F856" s="22"/>
      <c r="G856" s="16"/>
      <c r="I856" s="27"/>
    </row>
    <row r="857" spans="2:9" s="3" customFormat="1">
      <c r="B857" s="13"/>
      <c r="C857" s="9"/>
      <c r="E857" s="21"/>
      <c r="F857" s="22"/>
      <c r="G857" s="16"/>
      <c r="I857" s="27"/>
    </row>
    <row r="858" spans="2:9" s="3" customFormat="1">
      <c r="B858" s="13"/>
      <c r="C858" s="9"/>
      <c r="E858" s="21"/>
      <c r="F858" s="22"/>
      <c r="G858" s="16"/>
      <c r="I858" s="27"/>
    </row>
    <row r="859" spans="2:9" s="3" customFormat="1">
      <c r="B859" s="13"/>
      <c r="C859" s="9"/>
      <c r="E859" s="21"/>
      <c r="F859" s="22"/>
      <c r="G859" s="16"/>
      <c r="I859" s="27"/>
    </row>
    <row r="860" spans="2:9" s="3" customFormat="1">
      <c r="B860" s="13"/>
      <c r="C860" s="9"/>
      <c r="E860" s="21"/>
      <c r="F860" s="22"/>
      <c r="G860" s="16"/>
      <c r="I860" s="27"/>
    </row>
    <row r="861" spans="2:9" s="3" customFormat="1">
      <c r="B861" s="13"/>
      <c r="C861" s="9"/>
      <c r="E861" s="21"/>
      <c r="F861" s="22"/>
      <c r="G861" s="16"/>
      <c r="I861" s="27"/>
    </row>
    <row r="862" spans="2:9" s="3" customFormat="1">
      <c r="B862" s="13"/>
      <c r="C862" s="9"/>
      <c r="E862" s="21"/>
      <c r="F862" s="22"/>
      <c r="G862" s="16"/>
      <c r="I862" s="27"/>
    </row>
    <row r="863" spans="2:9" s="3" customFormat="1">
      <c r="B863" s="13"/>
      <c r="C863" s="9"/>
      <c r="E863" s="21"/>
      <c r="F863" s="22"/>
      <c r="G863" s="16"/>
      <c r="I863" s="27"/>
    </row>
    <row r="864" spans="2:9" s="3" customFormat="1">
      <c r="B864" s="13"/>
      <c r="C864" s="9"/>
      <c r="E864" s="21"/>
      <c r="F864" s="22"/>
      <c r="G864" s="16"/>
      <c r="I864" s="27"/>
    </row>
    <row r="865" spans="2:9" s="3" customFormat="1">
      <c r="B865" s="13"/>
      <c r="C865" s="9"/>
      <c r="E865" s="21"/>
      <c r="F865" s="22"/>
      <c r="G865" s="16"/>
      <c r="I865" s="27"/>
    </row>
    <row r="866" spans="2:9" s="3" customFormat="1">
      <c r="B866" s="13"/>
      <c r="C866" s="9"/>
      <c r="E866" s="21"/>
      <c r="F866" s="22"/>
      <c r="G866" s="16"/>
      <c r="I866" s="27"/>
    </row>
    <row r="867" spans="2:9" s="3" customFormat="1">
      <c r="B867" s="13"/>
      <c r="C867" s="9"/>
      <c r="E867" s="21"/>
      <c r="F867" s="22"/>
      <c r="G867" s="16"/>
      <c r="I867" s="27"/>
    </row>
    <row r="868" spans="2:9" s="3" customFormat="1">
      <c r="B868" s="13"/>
      <c r="C868" s="9"/>
      <c r="E868" s="21"/>
      <c r="F868" s="22"/>
      <c r="G868" s="16"/>
      <c r="I868" s="27"/>
    </row>
    <row r="869" spans="2:9" s="3" customFormat="1">
      <c r="B869" s="13"/>
      <c r="C869" s="9"/>
      <c r="E869" s="21"/>
      <c r="F869" s="22"/>
      <c r="G869" s="16"/>
      <c r="I869" s="27"/>
    </row>
    <row r="870" spans="2:9" s="3" customFormat="1">
      <c r="B870" s="13"/>
      <c r="C870" s="9"/>
      <c r="E870" s="21"/>
      <c r="F870" s="22"/>
      <c r="G870" s="16"/>
      <c r="I870" s="27"/>
    </row>
    <row r="871" spans="2:9" s="3" customFormat="1">
      <c r="B871" s="13"/>
      <c r="C871" s="9"/>
      <c r="E871" s="21"/>
      <c r="F871" s="22"/>
      <c r="G871" s="16"/>
      <c r="I871" s="27"/>
    </row>
    <row r="872" spans="2:9" s="3" customFormat="1">
      <c r="B872" s="13"/>
      <c r="C872" s="9"/>
      <c r="E872" s="21"/>
      <c r="F872" s="22"/>
      <c r="G872" s="16"/>
      <c r="I872" s="27"/>
    </row>
    <row r="873" spans="2:9" s="3" customFormat="1">
      <c r="B873" s="13"/>
      <c r="C873" s="9"/>
      <c r="E873" s="21"/>
      <c r="F873" s="22"/>
      <c r="G873" s="16"/>
      <c r="I873" s="27"/>
    </row>
    <row r="874" spans="2:9" s="3" customFormat="1">
      <c r="B874" s="13"/>
      <c r="C874" s="9"/>
      <c r="E874" s="21"/>
      <c r="F874" s="22"/>
      <c r="G874" s="16"/>
      <c r="I874" s="27"/>
    </row>
    <row r="875" spans="2:9" s="3" customFormat="1">
      <c r="B875" s="13"/>
      <c r="C875" s="9"/>
      <c r="E875" s="21"/>
      <c r="F875" s="22"/>
      <c r="G875" s="16"/>
      <c r="I875" s="27"/>
    </row>
    <row r="876" spans="2:9" s="3" customFormat="1">
      <c r="B876" s="13"/>
      <c r="C876" s="9"/>
      <c r="E876" s="21"/>
      <c r="F876" s="22"/>
      <c r="G876" s="16"/>
      <c r="I876" s="27"/>
    </row>
    <row r="877" spans="2:9" s="3" customFormat="1">
      <c r="B877" s="13"/>
      <c r="C877" s="9"/>
      <c r="E877" s="21"/>
      <c r="F877" s="22"/>
      <c r="G877" s="16"/>
      <c r="I877" s="27"/>
    </row>
    <row r="878" spans="2:9" s="3" customFormat="1">
      <c r="B878" s="13"/>
      <c r="C878" s="9"/>
      <c r="E878" s="21"/>
      <c r="F878" s="22"/>
      <c r="G878" s="16"/>
      <c r="I878" s="27"/>
    </row>
    <row r="879" spans="2:9" s="3" customFormat="1">
      <c r="B879" s="13"/>
      <c r="C879" s="9"/>
      <c r="E879" s="21"/>
      <c r="F879" s="22"/>
      <c r="G879" s="16"/>
      <c r="I879" s="27"/>
    </row>
    <row r="880" spans="2:9" s="3" customFormat="1">
      <c r="B880" s="13"/>
      <c r="C880" s="9"/>
      <c r="E880" s="21"/>
      <c r="F880" s="22"/>
      <c r="G880" s="16"/>
      <c r="I880" s="27"/>
    </row>
    <row r="881" spans="2:9" s="3" customFormat="1">
      <c r="B881" s="13"/>
      <c r="C881" s="9"/>
      <c r="E881" s="21"/>
      <c r="F881" s="22"/>
      <c r="G881" s="16"/>
      <c r="I881" s="27"/>
    </row>
    <row r="882" spans="2:9" s="3" customFormat="1">
      <c r="B882" s="13"/>
      <c r="C882" s="9"/>
      <c r="E882" s="21"/>
      <c r="F882" s="22"/>
      <c r="G882" s="16"/>
      <c r="I882" s="27"/>
    </row>
    <row r="883" spans="2:9" s="3" customFormat="1">
      <c r="B883" s="13"/>
      <c r="C883" s="9"/>
      <c r="E883" s="21"/>
      <c r="F883" s="22"/>
      <c r="G883" s="16"/>
      <c r="I883" s="27"/>
    </row>
    <row r="884" spans="2:9" s="3" customFormat="1">
      <c r="B884" s="13"/>
      <c r="C884" s="9"/>
      <c r="E884" s="21"/>
      <c r="F884" s="22"/>
      <c r="G884" s="16"/>
      <c r="I884" s="27"/>
    </row>
    <row r="885" spans="2:9" s="3" customFormat="1">
      <c r="B885" s="13"/>
      <c r="C885" s="9"/>
      <c r="E885" s="21"/>
      <c r="F885" s="22"/>
      <c r="G885" s="16"/>
      <c r="I885" s="27"/>
    </row>
    <row r="886" spans="2:9" s="3" customFormat="1">
      <c r="B886" s="13"/>
      <c r="C886" s="9"/>
      <c r="E886" s="21"/>
      <c r="F886" s="22"/>
      <c r="G886" s="16"/>
      <c r="I886" s="27"/>
    </row>
    <row r="887" spans="2:9" s="3" customFormat="1">
      <c r="B887" s="13"/>
      <c r="C887" s="9"/>
      <c r="E887" s="21"/>
      <c r="F887" s="22"/>
      <c r="G887" s="16"/>
      <c r="I887" s="27"/>
    </row>
    <row r="888" spans="2:9" s="3" customFormat="1">
      <c r="B888" s="13"/>
      <c r="C888" s="9"/>
      <c r="E888" s="21"/>
      <c r="F888" s="22"/>
      <c r="G888" s="16"/>
      <c r="I888" s="27"/>
    </row>
    <row r="889" spans="2:9" s="3" customFormat="1">
      <c r="B889" s="13"/>
      <c r="C889" s="9"/>
      <c r="E889" s="21"/>
      <c r="F889" s="22"/>
      <c r="G889" s="16"/>
      <c r="I889" s="27"/>
    </row>
    <row r="890" spans="2:9" s="3" customFormat="1">
      <c r="B890" s="13"/>
      <c r="C890" s="9"/>
      <c r="E890" s="21"/>
      <c r="F890" s="22"/>
      <c r="G890" s="16"/>
      <c r="I890" s="27"/>
    </row>
    <row r="891" spans="2:9" s="3" customFormat="1">
      <c r="B891" s="13"/>
      <c r="C891" s="9"/>
      <c r="E891" s="21"/>
      <c r="F891" s="22"/>
      <c r="G891" s="16"/>
      <c r="I891" s="27"/>
    </row>
    <row r="892" spans="2:9" s="3" customFormat="1">
      <c r="B892" s="13"/>
      <c r="C892" s="9"/>
      <c r="E892" s="21"/>
      <c r="F892" s="22"/>
      <c r="G892" s="16"/>
      <c r="I892" s="27"/>
    </row>
    <row r="893" spans="2:9" s="3" customFormat="1">
      <c r="B893" s="13"/>
      <c r="C893" s="9"/>
      <c r="E893" s="21"/>
      <c r="F893" s="22"/>
      <c r="G893" s="16"/>
      <c r="I893" s="27"/>
    </row>
    <row r="894" spans="2:9" s="3" customFormat="1">
      <c r="B894" s="13"/>
      <c r="C894" s="9"/>
      <c r="E894" s="21"/>
      <c r="F894" s="22"/>
      <c r="G894" s="16"/>
      <c r="I894" s="27"/>
    </row>
    <row r="895" spans="2:9" s="3" customFormat="1">
      <c r="B895" s="13"/>
      <c r="C895" s="9"/>
      <c r="E895" s="21"/>
      <c r="F895" s="22"/>
      <c r="G895" s="16"/>
      <c r="I895" s="27"/>
    </row>
    <row r="896" spans="2:9" s="3" customFormat="1">
      <c r="B896" s="13"/>
      <c r="C896" s="9"/>
      <c r="E896" s="21"/>
      <c r="F896" s="22"/>
      <c r="G896" s="16"/>
      <c r="I896" s="27"/>
    </row>
    <row r="897" spans="2:9" s="3" customFormat="1">
      <c r="B897" s="13"/>
      <c r="C897" s="9"/>
      <c r="E897" s="21"/>
      <c r="F897" s="22"/>
      <c r="G897" s="16"/>
      <c r="I897" s="27"/>
    </row>
    <row r="898" spans="2:9" s="3" customFormat="1">
      <c r="B898" s="13"/>
      <c r="C898" s="9"/>
      <c r="E898" s="21"/>
      <c r="F898" s="22"/>
      <c r="G898" s="16"/>
      <c r="I898" s="27"/>
    </row>
    <row r="899" spans="2:9" s="3" customFormat="1">
      <c r="B899" s="13"/>
      <c r="C899" s="9"/>
      <c r="E899" s="21"/>
      <c r="F899" s="22"/>
      <c r="G899" s="16"/>
      <c r="I899" s="27"/>
    </row>
    <row r="900" spans="2:9" s="3" customFormat="1">
      <c r="B900" s="13"/>
      <c r="C900" s="9"/>
      <c r="E900" s="21"/>
      <c r="F900" s="22"/>
      <c r="G900" s="16"/>
      <c r="I900" s="27"/>
    </row>
    <row r="901" spans="2:9" s="3" customFormat="1">
      <c r="B901" s="13"/>
      <c r="C901" s="9"/>
      <c r="E901" s="21"/>
      <c r="F901" s="22"/>
      <c r="G901" s="16"/>
      <c r="I901" s="27"/>
    </row>
    <row r="902" spans="2:9" s="3" customFormat="1">
      <c r="B902" s="13"/>
      <c r="C902" s="9"/>
      <c r="E902" s="21"/>
      <c r="F902" s="22"/>
      <c r="G902" s="16"/>
      <c r="I902" s="27"/>
    </row>
    <row r="903" spans="2:9" s="3" customFormat="1">
      <c r="B903" s="13"/>
      <c r="C903" s="9"/>
      <c r="E903" s="21"/>
      <c r="F903" s="22"/>
      <c r="G903" s="16"/>
      <c r="I903" s="27"/>
    </row>
    <row r="904" spans="2:9" s="3" customFormat="1">
      <c r="B904" s="13"/>
      <c r="C904" s="9"/>
      <c r="E904" s="21"/>
      <c r="F904" s="22"/>
      <c r="G904" s="16"/>
      <c r="I904" s="27"/>
    </row>
    <row r="905" spans="2:9" s="3" customFormat="1">
      <c r="B905" s="13"/>
      <c r="C905" s="9"/>
      <c r="E905" s="21"/>
      <c r="F905" s="22"/>
      <c r="G905" s="16"/>
      <c r="I905" s="27"/>
    </row>
    <row r="906" spans="2:9" s="3" customFormat="1">
      <c r="B906" s="13"/>
      <c r="C906" s="9"/>
      <c r="E906" s="21"/>
      <c r="F906" s="22"/>
      <c r="G906" s="16"/>
      <c r="I906" s="27"/>
    </row>
    <row r="907" spans="2:9" s="3" customFormat="1">
      <c r="B907" s="13"/>
      <c r="C907" s="9"/>
      <c r="E907" s="21"/>
      <c r="F907" s="22"/>
      <c r="G907" s="16"/>
      <c r="I907" s="27"/>
    </row>
    <row r="908" spans="2:9" s="3" customFormat="1">
      <c r="B908" s="13"/>
      <c r="C908" s="9"/>
      <c r="E908" s="21"/>
      <c r="F908" s="22"/>
      <c r="G908" s="16"/>
      <c r="I908" s="27"/>
    </row>
    <row r="909" spans="2:9" s="3" customFormat="1">
      <c r="B909" s="13"/>
      <c r="C909" s="9"/>
      <c r="E909" s="21"/>
      <c r="F909" s="22"/>
      <c r="G909" s="16"/>
      <c r="I909" s="27"/>
    </row>
    <row r="910" spans="2:9" s="3" customFormat="1">
      <c r="B910" s="13"/>
      <c r="C910" s="9"/>
      <c r="E910" s="21"/>
      <c r="F910" s="22"/>
      <c r="G910" s="16"/>
      <c r="I910" s="27"/>
    </row>
    <row r="911" spans="2:9" s="3" customFormat="1">
      <c r="B911" s="13"/>
      <c r="C911" s="9"/>
      <c r="E911" s="21"/>
      <c r="F911" s="22"/>
      <c r="G911" s="16"/>
      <c r="I911" s="27"/>
    </row>
    <row r="912" spans="2:9" s="3" customFormat="1">
      <c r="B912" s="13"/>
      <c r="C912" s="9"/>
      <c r="E912" s="21"/>
      <c r="F912" s="22"/>
      <c r="G912" s="16"/>
      <c r="I912" s="27"/>
    </row>
    <row r="913" spans="2:9" s="3" customFormat="1">
      <c r="B913" s="13"/>
      <c r="C913" s="9"/>
      <c r="E913" s="21"/>
      <c r="F913" s="22"/>
      <c r="G913" s="16"/>
      <c r="I913" s="27"/>
    </row>
    <row r="914" spans="2:9" s="3" customFormat="1">
      <c r="B914" s="13"/>
      <c r="C914" s="9"/>
      <c r="E914" s="21"/>
      <c r="F914" s="22"/>
      <c r="G914" s="16"/>
      <c r="I914" s="27"/>
    </row>
    <row r="915" spans="2:9" s="3" customFormat="1">
      <c r="B915" s="13"/>
      <c r="C915" s="9"/>
      <c r="E915" s="21"/>
      <c r="F915" s="22"/>
      <c r="G915" s="16"/>
      <c r="I915" s="27"/>
    </row>
    <row r="916" spans="2:9" s="3" customFormat="1">
      <c r="B916" s="13"/>
      <c r="C916" s="9"/>
      <c r="E916" s="21"/>
      <c r="F916" s="22"/>
      <c r="G916" s="16"/>
      <c r="I916" s="27"/>
    </row>
    <row r="917" spans="2:9" s="3" customFormat="1">
      <c r="B917" s="13"/>
      <c r="C917" s="9"/>
      <c r="E917" s="21"/>
      <c r="F917" s="22"/>
      <c r="G917" s="16"/>
      <c r="I917" s="27"/>
    </row>
    <row r="918" spans="2:9" s="3" customFormat="1">
      <c r="B918" s="13"/>
      <c r="C918" s="9"/>
      <c r="E918" s="21"/>
      <c r="F918" s="22"/>
      <c r="G918" s="16"/>
      <c r="I918" s="27"/>
    </row>
    <row r="919" spans="2:9" s="3" customFormat="1">
      <c r="B919" s="13"/>
      <c r="C919" s="9"/>
      <c r="E919" s="21"/>
      <c r="F919" s="22"/>
      <c r="G919" s="16"/>
      <c r="I919" s="27"/>
    </row>
    <row r="920" spans="2:9" s="3" customFormat="1">
      <c r="B920" s="13"/>
      <c r="C920" s="9"/>
      <c r="E920" s="21"/>
      <c r="F920" s="22"/>
      <c r="G920" s="16"/>
      <c r="I920" s="27"/>
    </row>
    <row r="921" spans="2:9" s="3" customFormat="1">
      <c r="B921" s="13"/>
      <c r="C921" s="9"/>
      <c r="E921" s="21"/>
      <c r="F921" s="22"/>
      <c r="G921" s="16"/>
      <c r="I921" s="27"/>
    </row>
    <row r="922" spans="2:9" s="3" customFormat="1">
      <c r="B922" s="13"/>
      <c r="C922" s="9"/>
      <c r="E922" s="21"/>
      <c r="F922" s="22"/>
      <c r="G922" s="16"/>
      <c r="I922" s="27"/>
    </row>
    <row r="923" spans="2:9" s="3" customFormat="1">
      <c r="B923" s="13"/>
      <c r="C923" s="9"/>
      <c r="E923" s="21"/>
      <c r="F923" s="22"/>
      <c r="G923" s="16"/>
      <c r="I923" s="27"/>
    </row>
    <row r="924" spans="2:9" s="3" customFormat="1">
      <c r="B924" s="13"/>
      <c r="C924" s="9"/>
      <c r="E924" s="21"/>
      <c r="F924" s="22"/>
      <c r="G924" s="16"/>
      <c r="I924" s="27"/>
    </row>
    <row r="925" spans="2:9" s="3" customFormat="1">
      <c r="B925" s="13"/>
      <c r="C925" s="9"/>
      <c r="E925" s="21"/>
      <c r="F925" s="22"/>
      <c r="G925" s="16"/>
      <c r="I925" s="27"/>
    </row>
    <row r="926" spans="2:9" s="3" customFormat="1">
      <c r="B926" s="13"/>
      <c r="C926" s="9"/>
      <c r="E926" s="21"/>
      <c r="F926" s="22"/>
      <c r="G926" s="16"/>
      <c r="I926" s="27"/>
    </row>
    <row r="927" spans="2:9" s="3" customFormat="1">
      <c r="B927" s="13"/>
      <c r="C927" s="9"/>
      <c r="E927" s="21"/>
      <c r="F927" s="22"/>
      <c r="G927" s="16"/>
      <c r="I927" s="27"/>
    </row>
    <row r="928" spans="2:9" s="3" customFormat="1">
      <c r="B928" s="13"/>
      <c r="C928" s="9"/>
      <c r="E928" s="21"/>
      <c r="F928" s="22"/>
      <c r="G928" s="16"/>
      <c r="I928" s="27"/>
    </row>
    <row r="929" spans="2:9" s="3" customFormat="1">
      <c r="B929" s="13"/>
      <c r="C929" s="9"/>
      <c r="E929" s="21"/>
      <c r="F929" s="22"/>
      <c r="G929" s="16"/>
      <c r="I929" s="27"/>
    </row>
    <row r="930" spans="2:9" s="3" customFormat="1">
      <c r="B930" s="13"/>
      <c r="C930" s="9"/>
      <c r="E930" s="21"/>
      <c r="F930" s="22"/>
      <c r="G930" s="16"/>
      <c r="I930" s="27"/>
    </row>
    <row r="931" spans="2:9" s="3" customFormat="1">
      <c r="B931" s="13"/>
      <c r="C931" s="9"/>
      <c r="E931" s="21"/>
      <c r="F931" s="22"/>
      <c r="G931" s="16"/>
      <c r="I931" s="27"/>
    </row>
    <row r="932" spans="2:9" s="3" customFormat="1">
      <c r="B932" s="13"/>
      <c r="C932" s="9"/>
      <c r="E932" s="21"/>
      <c r="F932" s="22"/>
      <c r="G932" s="16"/>
      <c r="I932" s="27"/>
    </row>
    <row r="933" spans="2:9" s="3" customFormat="1">
      <c r="B933" s="13"/>
      <c r="C933" s="9"/>
      <c r="E933" s="21"/>
      <c r="F933" s="22"/>
      <c r="G933" s="16"/>
      <c r="I933" s="27"/>
    </row>
    <row r="934" spans="2:9" s="3" customFormat="1">
      <c r="B934" s="13"/>
      <c r="C934" s="9"/>
      <c r="E934" s="21"/>
      <c r="F934" s="22"/>
      <c r="G934" s="16"/>
      <c r="I934" s="27"/>
    </row>
    <row r="935" spans="2:9" s="3" customFormat="1">
      <c r="B935" s="13"/>
      <c r="C935" s="9"/>
      <c r="E935" s="21"/>
      <c r="F935" s="22"/>
      <c r="G935" s="16"/>
      <c r="I935" s="27"/>
    </row>
    <row r="936" spans="2:9" s="3" customFormat="1">
      <c r="B936" s="13"/>
      <c r="C936" s="9"/>
      <c r="E936" s="21"/>
      <c r="F936" s="22"/>
      <c r="G936" s="16"/>
      <c r="I936" s="27"/>
    </row>
    <row r="937" spans="2:9" s="3" customFormat="1">
      <c r="B937" s="13"/>
      <c r="C937" s="9"/>
      <c r="E937" s="21"/>
      <c r="F937" s="22"/>
      <c r="G937" s="16"/>
      <c r="I937" s="27"/>
    </row>
    <row r="938" spans="2:9" s="3" customFormat="1">
      <c r="B938" s="13"/>
      <c r="C938" s="9"/>
      <c r="E938" s="21"/>
      <c r="F938" s="22"/>
      <c r="G938" s="16"/>
      <c r="I938" s="27"/>
    </row>
    <row r="939" spans="2:9" s="3" customFormat="1">
      <c r="B939" s="13"/>
      <c r="C939" s="9"/>
      <c r="E939" s="21"/>
      <c r="F939" s="22"/>
      <c r="G939" s="16"/>
      <c r="I939" s="27"/>
    </row>
    <row r="940" spans="2:9" s="3" customFormat="1">
      <c r="B940" s="13"/>
      <c r="C940" s="9"/>
      <c r="E940" s="21"/>
      <c r="F940" s="22"/>
      <c r="G940" s="16"/>
      <c r="I940" s="27"/>
    </row>
    <row r="941" spans="2:9" s="3" customFormat="1">
      <c r="B941" s="13"/>
      <c r="C941" s="9"/>
      <c r="E941" s="21"/>
      <c r="F941" s="22"/>
      <c r="G941" s="16"/>
      <c r="I941" s="27"/>
    </row>
    <row r="942" spans="2:9" s="3" customFormat="1">
      <c r="B942" s="13"/>
      <c r="C942" s="9"/>
      <c r="E942" s="21"/>
      <c r="F942" s="22"/>
      <c r="G942" s="16"/>
      <c r="I942" s="27"/>
    </row>
    <row r="943" spans="2:9" s="3" customFormat="1">
      <c r="B943" s="13"/>
      <c r="C943" s="9"/>
      <c r="E943" s="21"/>
      <c r="F943" s="22"/>
      <c r="G943" s="16"/>
      <c r="I943" s="27"/>
    </row>
    <row r="944" spans="2:9" s="3" customFormat="1">
      <c r="B944" s="13"/>
      <c r="C944" s="9"/>
      <c r="E944" s="21"/>
      <c r="F944" s="22"/>
      <c r="G944" s="16"/>
      <c r="I944" s="27"/>
    </row>
    <row r="945" spans="2:9" s="3" customFormat="1">
      <c r="B945" s="13"/>
      <c r="C945" s="9"/>
      <c r="E945" s="21"/>
      <c r="F945" s="22"/>
      <c r="G945" s="16"/>
      <c r="I945" s="27"/>
    </row>
    <row r="946" spans="2:9" s="3" customFormat="1">
      <c r="B946" s="13"/>
      <c r="C946" s="9"/>
      <c r="E946" s="21"/>
      <c r="F946" s="22"/>
      <c r="G946" s="16"/>
      <c r="I946" s="27"/>
    </row>
    <row r="947" spans="2:9" s="3" customFormat="1">
      <c r="B947" s="13"/>
      <c r="C947" s="9"/>
      <c r="E947" s="21"/>
      <c r="F947" s="22"/>
      <c r="G947" s="16"/>
      <c r="I947" s="27"/>
    </row>
    <row r="948" spans="2:9" s="3" customFormat="1">
      <c r="B948" s="13"/>
      <c r="C948" s="9"/>
      <c r="E948" s="21"/>
      <c r="F948" s="22"/>
      <c r="G948" s="16"/>
      <c r="I948" s="27"/>
    </row>
    <row r="949" spans="2:9" s="3" customFormat="1">
      <c r="B949" s="13"/>
      <c r="C949" s="9"/>
      <c r="E949" s="21"/>
      <c r="F949" s="22"/>
      <c r="G949" s="16"/>
      <c r="I949" s="27"/>
    </row>
    <row r="950" spans="2:9" s="3" customFormat="1">
      <c r="B950" s="13"/>
      <c r="C950" s="9"/>
      <c r="E950" s="21"/>
      <c r="F950" s="22"/>
      <c r="G950" s="16"/>
      <c r="I950" s="27"/>
    </row>
    <row r="951" spans="2:9" s="3" customFormat="1">
      <c r="B951" s="13"/>
      <c r="C951" s="9"/>
      <c r="E951" s="21"/>
      <c r="F951" s="22"/>
      <c r="G951" s="16"/>
      <c r="I951" s="27"/>
    </row>
    <row r="952" spans="2:9" s="3" customFormat="1">
      <c r="B952" s="13"/>
      <c r="C952" s="9"/>
      <c r="E952" s="21"/>
      <c r="F952" s="22"/>
      <c r="G952" s="16"/>
      <c r="I952" s="27"/>
    </row>
    <row r="953" spans="2:9" s="3" customFormat="1">
      <c r="B953" s="13"/>
      <c r="C953" s="9"/>
      <c r="E953" s="21"/>
      <c r="F953" s="22"/>
      <c r="G953" s="16"/>
      <c r="I953" s="27"/>
    </row>
    <row r="954" spans="2:9" s="3" customFormat="1">
      <c r="B954" s="13"/>
      <c r="C954" s="9"/>
      <c r="E954" s="21"/>
      <c r="F954" s="22"/>
      <c r="G954" s="16"/>
      <c r="I954" s="27"/>
    </row>
    <row r="955" spans="2:9" s="3" customFormat="1">
      <c r="B955" s="13"/>
      <c r="C955" s="9"/>
      <c r="E955" s="21"/>
      <c r="F955" s="22"/>
      <c r="G955" s="16"/>
      <c r="I955" s="27"/>
    </row>
    <row r="956" spans="2:9" s="3" customFormat="1">
      <c r="B956" s="13"/>
      <c r="C956" s="9"/>
      <c r="E956" s="21"/>
      <c r="F956" s="22"/>
      <c r="G956" s="16"/>
      <c r="I956" s="27"/>
    </row>
    <row r="957" spans="2:9" s="3" customFormat="1">
      <c r="B957" s="13"/>
      <c r="C957" s="9"/>
      <c r="E957" s="21"/>
      <c r="F957" s="22"/>
      <c r="G957" s="16"/>
      <c r="I957" s="27"/>
    </row>
    <row r="958" spans="2:9" s="3" customFormat="1">
      <c r="B958" s="13"/>
      <c r="C958" s="9"/>
      <c r="E958" s="21"/>
      <c r="F958" s="22"/>
      <c r="G958" s="16"/>
      <c r="I958" s="27"/>
    </row>
    <row r="959" spans="2:9" s="3" customFormat="1">
      <c r="B959" s="13"/>
      <c r="C959" s="9"/>
      <c r="E959" s="21"/>
      <c r="F959" s="22"/>
      <c r="G959" s="16"/>
      <c r="I959" s="27"/>
    </row>
    <row r="960" spans="2:9" s="3" customFormat="1">
      <c r="B960" s="13"/>
      <c r="C960" s="9"/>
      <c r="E960" s="21"/>
      <c r="F960" s="22"/>
      <c r="G960" s="16"/>
      <c r="I960" s="27"/>
    </row>
    <row r="961" spans="2:9" s="3" customFormat="1">
      <c r="B961" s="13"/>
      <c r="C961" s="9"/>
      <c r="E961" s="21"/>
      <c r="F961" s="22"/>
      <c r="G961" s="16"/>
      <c r="I961" s="27"/>
    </row>
    <row r="962" spans="2:9" s="3" customFormat="1">
      <c r="B962" s="13"/>
      <c r="C962" s="9"/>
      <c r="E962" s="21"/>
      <c r="F962" s="22"/>
      <c r="G962" s="16"/>
      <c r="I962" s="27"/>
    </row>
    <row r="963" spans="2:9" s="3" customFormat="1">
      <c r="B963" s="13"/>
      <c r="C963" s="9"/>
      <c r="E963" s="21"/>
      <c r="F963" s="22"/>
      <c r="G963" s="16"/>
      <c r="I963" s="27"/>
    </row>
    <row r="964" spans="2:9" s="3" customFormat="1">
      <c r="B964" s="13"/>
      <c r="C964" s="9"/>
      <c r="E964" s="21"/>
      <c r="F964" s="22"/>
      <c r="G964" s="16"/>
      <c r="I964" s="27"/>
    </row>
    <row r="965" spans="2:9" s="3" customFormat="1">
      <c r="B965" s="13"/>
      <c r="C965" s="9"/>
      <c r="E965" s="21"/>
      <c r="F965" s="22"/>
      <c r="G965" s="16"/>
      <c r="I965" s="27"/>
    </row>
    <row r="966" spans="2:9" s="3" customFormat="1">
      <c r="B966" s="13"/>
      <c r="C966" s="9"/>
      <c r="E966" s="21"/>
      <c r="F966" s="22"/>
      <c r="G966" s="16"/>
      <c r="I966" s="27"/>
    </row>
    <row r="967" spans="2:9" s="3" customFormat="1">
      <c r="B967" s="13"/>
      <c r="C967" s="9"/>
      <c r="E967" s="21"/>
      <c r="F967" s="22"/>
      <c r="G967" s="16"/>
      <c r="I967" s="27"/>
    </row>
    <row r="968" spans="2:9" s="3" customFormat="1">
      <c r="B968" s="13"/>
      <c r="C968" s="9"/>
      <c r="E968" s="21"/>
      <c r="F968" s="22"/>
      <c r="G968" s="16"/>
      <c r="I968" s="27"/>
    </row>
    <row r="969" spans="2:9" s="3" customFormat="1">
      <c r="B969" s="13"/>
      <c r="C969" s="9"/>
      <c r="E969" s="21"/>
      <c r="F969" s="22"/>
      <c r="G969" s="16"/>
      <c r="I969" s="27"/>
    </row>
    <row r="970" spans="2:9" s="3" customFormat="1">
      <c r="B970" s="13"/>
      <c r="C970" s="9"/>
      <c r="E970" s="21"/>
      <c r="F970" s="22"/>
      <c r="G970" s="16"/>
      <c r="I970" s="27"/>
    </row>
    <row r="971" spans="2:9" s="3" customFormat="1">
      <c r="B971" s="13"/>
      <c r="C971" s="9"/>
      <c r="E971" s="21"/>
      <c r="F971" s="22"/>
      <c r="G971" s="16"/>
      <c r="I971" s="27"/>
    </row>
    <row r="972" spans="2:9" s="3" customFormat="1">
      <c r="B972" s="13"/>
      <c r="C972" s="9"/>
      <c r="E972" s="21"/>
      <c r="F972" s="22"/>
      <c r="G972" s="16"/>
      <c r="I972" s="27"/>
    </row>
    <row r="973" spans="2:9" s="3" customFormat="1">
      <c r="B973" s="13"/>
      <c r="C973" s="9"/>
      <c r="E973" s="21"/>
      <c r="F973" s="22"/>
      <c r="G973" s="16"/>
      <c r="I973" s="27"/>
    </row>
    <row r="974" spans="2:9" s="3" customFormat="1">
      <c r="B974" s="13"/>
      <c r="C974" s="9"/>
      <c r="E974" s="21"/>
      <c r="F974" s="22"/>
      <c r="G974" s="16"/>
      <c r="I974" s="27"/>
    </row>
    <row r="975" spans="2:9" s="3" customFormat="1">
      <c r="B975" s="13"/>
      <c r="C975" s="9"/>
      <c r="E975" s="21"/>
      <c r="F975" s="22"/>
      <c r="G975" s="16"/>
      <c r="I975" s="27"/>
    </row>
    <row r="976" spans="2:9" s="3" customFormat="1">
      <c r="B976" s="13"/>
      <c r="C976" s="9"/>
      <c r="E976" s="21"/>
      <c r="F976" s="22"/>
      <c r="G976" s="16"/>
      <c r="I976" s="27"/>
    </row>
    <row r="977" spans="2:9" s="3" customFormat="1">
      <c r="B977" s="13"/>
      <c r="C977" s="9"/>
      <c r="E977" s="21"/>
      <c r="F977" s="22"/>
      <c r="G977" s="16"/>
      <c r="I977" s="27"/>
    </row>
    <row r="978" spans="2:9" s="3" customFormat="1">
      <c r="B978" s="13"/>
      <c r="C978" s="9"/>
      <c r="E978" s="21"/>
      <c r="F978" s="22"/>
      <c r="G978" s="16"/>
      <c r="I978" s="27"/>
    </row>
    <row r="979" spans="2:9" s="3" customFormat="1">
      <c r="B979" s="13"/>
      <c r="C979" s="9"/>
      <c r="E979" s="21"/>
      <c r="F979" s="22"/>
      <c r="G979" s="16"/>
      <c r="I979" s="27"/>
    </row>
    <row r="980" spans="2:9" s="3" customFormat="1">
      <c r="B980" s="13"/>
      <c r="C980" s="9"/>
      <c r="E980" s="21"/>
      <c r="F980" s="22"/>
      <c r="G980" s="16"/>
      <c r="I980" s="27"/>
    </row>
    <row r="981" spans="2:9" s="3" customFormat="1">
      <c r="B981" s="13"/>
      <c r="C981" s="9"/>
      <c r="E981" s="21"/>
      <c r="F981" s="22"/>
      <c r="G981" s="16"/>
      <c r="I981" s="27"/>
    </row>
    <row r="982" spans="2:9" s="3" customFormat="1">
      <c r="B982" s="13"/>
      <c r="C982" s="9"/>
      <c r="E982" s="21"/>
      <c r="F982" s="22"/>
      <c r="G982" s="16"/>
      <c r="I982" s="27"/>
    </row>
    <row r="983" spans="2:9" s="3" customFormat="1">
      <c r="B983" s="13"/>
      <c r="C983" s="9"/>
      <c r="E983" s="21"/>
      <c r="F983" s="22"/>
      <c r="G983" s="16"/>
      <c r="I983" s="27"/>
    </row>
    <row r="984" spans="2:9" s="3" customFormat="1">
      <c r="B984" s="13"/>
      <c r="C984" s="9"/>
      <c r="E984" s="21"/>
      <c r="F984" s="22"/>
      <c r="G984" s="16"/>
      <c r="I984" s="27"/>
    </row>
    <row r="985" spans="2:9" s="3" customFormat="1">
      <c r="B985" s="13"/>
      <c r="C985" s="9"/>
      <c r="E985" s="21"/>
      <c r="F985" s="22"/>
      <c r="G985" s="16"/>
      <c r="I985" s="27"/>
    </row>
    <row r="986" spans="2:9" s="3" customFormat="1">
      <c r="B986" s="13"/>
      <c r="C986" s="9"/>
      <c r="E986" s="21"/>
      <c r="F986" s="22"/>
      <c r="G986" s="16"/>
      <c r="I986" s="27"/>
    </row>
    <row r="987" spans="2:9" s="3" customFormat="1">
      <c r="B987" s="13"/>
      <c r="C987" s="9"/>
      <c r="E987" s="21"/>
      <c r="F987" s="22"/>
      <c r="G987" s="16"/>
      <c r="I987" s="27"/>
    </row>
    <row r="988" spans="2:9" s="3" customFormat="1">
      <c r="B988" s="13"/>
      <c r="C988" s="9"/>
      <c r="E988" s="21"/>
      <c r="F988" s="22"/>
      <c r="G988" s="16"/>
      <c r="I988" s="27"/>
    </row>
    <row r="989" spans="2:9" s="3" customFormat="1">
      <c r="B989" s="13"/>
      <c r="C989" s="9"/>
      <c r="E989" s="21"/>
      <c r="F989" s="22"/>
      <c r="G989" s="16"/>
      <c r="I989" s="27"/>
    </row>
    <row r="990" spans="2:9" s="3" customFormat="1">
      <c r="B990" s="13"/>
      <c r="C990" s="9"/>
      <c r="E990" s="21"/>
      <c r="F990" s="22"/>
      <c r="G990" s="16"/>
      <c r="I990" s="27"/>
    </row>
    <row r="991" spans="2:9" s="3" customFormat="1">
      <c r="B991" s="13"/>
      <c r="C991" s="9"/>
      <c r="E991" s="21"/>
      <c r="F991" s="22"/>
      <c r="G991" s="16"/>
      <c r="I991" s="27"/>
    </row>
    <row r="992" spans="2:9" s="3" customFormat="1">
      <c r="B992" s="13"/>
      <c r="C992" s="9"/>
      <c r="E992" s="21"/>
      <c r="F992" s="22"/>
      <c r="G992" s="16"/>
      <c r="I992" s="27"/>
    </row>
    <row r="993" spans="2:9" s="3" customFormat="1">
      <c r="B993" s="13"/>
      <c r="C993" s="9"/>
      <c r="E993" s="21"/>
      <c r="F993" s="22"/>
      <c r="G993" s="16"/>
      <c r="I993" s="27"/>
    </row>
    <row r="994" spans="2:9" s="3" customFormat="1">
      <c r="B994" s="13"/>
      <c r="C994" s="9"/>
      <c r="E994" s="21"/>
      <c r="F994" s="22"/>
      <c r="G994" s="16"/>
      <c r="I994" s="27"/>
    </row>
    <row r="995" spans="2:9" s="3" customFormat="1">
      <c r="B995" s="13"/>
      <c r="C995" s="9"/>
      <c r="E995" s="21"/>
      <c r="F995" s="22"/>
      <c r="G995" s="16"/>
      <c r="I995" s="27"/>
    </row>
    <row r="996" spans="2:9" s="3" customFormat="1">
      <c r="B996" s="13"/>
      <c r="C996" s="9"/>
      <c r="E996" s="21"/>
      <c r="F996" s="22"/>
      <c r="G996" s="16"/>
      <c r="I996" s="27"/>
    </row>
    <row r="997" spans="2:9" s="3" customFormat="1">
      <c r="B997" s="13"/>
      <c r="C997" s="9"/>
      <c r="E997" s="21"/>
      <c r="F997" s="22"/>
      <c r="G997" s="16"/>
      <c r="I997" s="27"/>
    </row>
    <row r="998" spans="2:9" s="3" customFormat="1">
      <c r="B998" s="13"/>
      <c r="C998" s="9"/>
      <c r="E998" s="21"/>
      <c r="F998" s="22"/>
      <c r="G998" s="16"/>
      <c r="I998" s="27"/>
    </row>
    <row r="999" spans="2:9" s="3" customFormat="1">
      <c r="B999" s="13"/>
      <c r="C999" s="9"/>
      <c r="E999" s="21"/>
      <c r="F999" s="22"/>
      <c r="G999" s="16"/>
      <c r="I999" s="27"/>
    </row>
    <row r="1000" spans="2:9" s="3" customFormat="1">
      <c r="B1000" s="13"/>
      <c r="C1000" s="9"/>
      <c r="E1000" s="21"/>
      <c r="F1000" s="22"/>
      <c r="G1000" s="16"/>
      <c r="I1000" s="27"/>
    </row>
    <row r="1001" spans="2:9" s="3" customFormat="1">
      <c r="B1001" s="13"/>
      <c r="C1001" s="9"/>
      <c r="E1001" s="21"/>
      <c r="F1001" s="22"/>
      <c r="G1001" s="16"/>
      <c r="I1001" s="27"/>
    </row>
    <row r="1002" spans="2:9" s="3" customFormat="1">
      <c r="B1002" s="13"/>
      <c r="C1002" s="9"/>
      <c r="E1002" s="21"/>
      <c r="F1002" s="22"/>
      <c r="G1002" s="16"/>
      <c r="I1002" s="27"/>
    </row>
    <row r="1003" spans="2:9" s="3" customFormat="1">
      <c r="B1003" s="13"/>
      <c r="C1003" s="9"/>
      <c r="E1003" s="21"/>
      <c r="F1003" s="22"/>
      <c r="G1003" s="16"/>
      <c r="I1003" s="27"/>
    </row>
    <row r="1004" spans="2:9" s="3" customFormat="1">
      <c r="B1004" s="13"/>
      <c r="C1004" s="9"/>
      <c r="E1004" s="21"/>
      <c r="F1004" s="22"/>
      <c r="G1004" s="16"/>
      <c r="I1004" s="27"/>
    </row>
    <row r="1005" spans="2:9" s="3" customFormat="1">
      <c r="B1005" s="13"/>
      <c r="C1005" s="9"/>
      <c r="E1005" s="21"/>
      <c r="F1005" s="22"/>
      <c r="G1005" s="16"/>
      <c r="I1005" s="27"/>
    </row>
    <row r="1006" spans="2:9" s="3" customFormat="1">
      <c r="B1006" s="13"/>
      <c r="C1006" s="9"/>
      <c r="E1006" s="21"/>
      <c r="F1006" s="22"/>
      <c r="G1006" s="16"/>
      <c r="I1006" s="27"/>
    </row>
    <row r="1007" spans="2:9" s="3" customFormat="1">
      <c r="B1007" s="13"/>
      <c r="C1007" s="9"/>
      <c r="E1007" s="21"/>
      <c r="F1007" s="22"/>
      <c r="G1007" s="16"/>
      <c r="I1007" s="27"/>
    </row>
    <row r="1008" spans="2:9" s="3" customFormat="1">
      <c r="B1008" s="13"/>
      <c r="C1008" s="9"/>
      <c r="E1008" s="21"/>
      <c r="F1008" s="22"/>
      <c r="G1008" s="16"/>
      <c r="I1008" s="27"/>
    </row>
    <row r="1009" spans="2:9" s="3" customFormat="1">
      <c r="B1009" s="13"/>
      <c r="C1009" s="9"/>
      <c r="E1009" s="21"/>
      <c r="F1009" s="22"/>
      <c r="G1009" s="16"/>
      <c r="I1009" s="27"/>
    </row>
    <row r="1010" spans="2:9" s="3" customFormat="1">
      <c r="B1010" s="13"/>
      <c r="C1010" s="9"/>
      <c r="E1010" s="21"/>
      <c r="F1010" s="22"/>
      <c r="G1010" s="16"/>
      <c r="I1010" s="27"/>
    </row>
    <row r="1011" spans="2:9" s="3" customFormat="1">
      <c r="B1011" s="13"/>
      <c r="C1011" s="9"/>
      <c r="E1011" s="21"/>
      <c r="F1011" s="22"/>
      <c r="G1011" s="16"/>
      <c r="I1011" s="27"/>
    </row>
    <row r="1012" spans="2:9" s="3" customFormat="1">
      <c r="B1012" s="13"/>
      <c r="C1012" s="9"/>
      <c r="E1012" s="21"/>
      <c r="F1012" s="22"/>
      <c r="G1012" s="16"/>
      <c r="I1012" s="27"/>
    </row>
    <row r="1013" spans="2:9" s="3" customFormat="1">
      <c r="B1013" s="13"/>
      <c r="C1013" s="9"/>
      <c r="E1013" s="21"/>
      <c r="F1013" s="22"/>
      <c r="G1013" s="16"/>
      <c r="I1013" s="27"/>
    </row>
    <row r="1014" spans="2:9" s="3" customFormat="1">
      <c r="B1014" s="13"/>
      <c r="C1014" s="9"/>
      <c r="E1014" s="21"/>
      <c r="F1014" s="22"/>
      <c r="G1014" s="16"/>
      <c r="I1014" s="27"/>
    </row>
    <row r="1015" spans="2:9" s="3" customFormat="1">
      <c r="B1015" s="13"/>
      <c r="C1015" s="9"/>
      <c r="E1015" s="21"/>
      <c r="F1015" s="22"/>
      <c r="G1015" s="16"/>
      <c r="I1015" s="27"/>
    </row>
    <row r="1016" spans="2:9" s="3" customFormat="1">
      <c r="B1016" s="13"/>
      <c r="C1016" s="9"/>
      <c r="E1016" s="21"/>
      <c r="F1016" s="22"/>
      <c r="G1016" s="16"/>
      <c r="I1016" s="27"/>
    </row>
    <row r="1017" spans="2:9" s="3" customFormat="1">
      <c r="B1017" s="13"/>
      <c r="C1017" s="9"/>
      <c r="E1017" s="21"/>
      <c r="F1017" s="22"/>
      <c r="G1017" s="16"/>
      <c r="I1017" s="27"/>
    </row>
    <row r="1018" spans="2:9" s="3" customFormat="1">
      <c r="B1018" s="13"/>
      <c r="C1018" s="9"/>
      <c r="E1018" s="21"/>
      <c r="F1018" s="22"/>
      <c r="G1018" s="16"/>
      <c r="I1018" s="27"/>
    </row>
    <row r="1019" spans="2:9" s="3" customFormat="1">
      <c r="B1019" s="13"/>
      <c r="C1019" s="9"/>
      <c r="E1019" s="21"/>
      <c r="F1019" s="22"/>
      <c r="G1019" s="16"/>
      <c r="I1019" s="27"/>
    </row>
    <row r="1020" spans="2:9" s="3" customFormat="1">
      <c r="B1020" s="13"/>
      <c r="C1020" s="9"/>
      <c r="E1020" s="21"/>
      <c r="F1020" s="22"/>
      <c r="G1020" s="16"/>
      <c r="I1020" s="27"/>
    </row>
    <row r="1021" spans="2:9" s="3" customFormat="1">
      <c r="B1021" s="13"/>
      <c r="C1021" s="9"/>
      <c r="E1021" s="21"/>
      <c r="F1021" s="22"/>
      <c r="G1021" s="16"/>
      <c r="I1021" s="27"/>
    </row>
    <row r="1022" spans="2:9" s="3" customFormat="1">
      <c r="B1022" s="13"/>
      <c r="C1022" s="9"/>
      <c r="E1022" s="21"/>
      <c r="F1022" s="22"/>
      <c r="G1022" s="16"/>
      <c r="I1022" s="27"/>
    </row>
    <row r="1023" spans="2:9" s="3" customFormat="1">
      <c r="B1023" s="13"/>
      <c r="C1023" s="9"/>
      <c r="E1023" s="21"/>
      <c r="F1023" s="22"/>
      <c r="G1023" s="16"/>
      <c r="I1023" s="27"/>
    </row>
    <row r="1024" spans="2:9" s="3" customFormat="1">
      <c r="B1024" s="13"/>
      <c r="C1024" s="9"/>
      <c r="E1024" s="21"/>
      <c r="F1024" s="22"/>
      <c r="G1024" s="16"/>
      <c r="I1024" s="27"/>
    </row>
    <row r="1025" spans="2:9" s="3" customFormat="1">
      <c r="B1025" s="13"/>
      <c r="C1025" s="9"/>
      <c r="E1025" s="21"/>
      <c r="F1025" s="22"/>
      <c r="G1025" s="16"/>
      <c r="I1025" s="27"/>
    </row>
    <row r="1026" spans="2:9" s="3" customFormat="1">
      <c r="B1026" s="13"/>
      <c r="C1026" s="9"/>
      <c r="E1026" s="21"/>
      <c r="F1026" s="22"/>
      <c r="G1026" s="16"/>
      <c r="I1026" s="27"/>
    </row>
    <row r="1027" spans="2:9" s="3" customFormat="1">
      <c r="B1027" s="13"/>
      <c r="C1027" s="9"/>
      <c r="E1027" s="21"/>
      <c r="F1027" s="22"/>
      <c r="G1027" s="16"/>
      <c r="I1027" s="27"/>
    </row>
    <row r="1028" spans="2:9" s="3" customFormat="1">
      <c r="B1028" s="13"/>
      <c r="C1028" s="9"/>
      <c r="E1028" s="21"/>
      <c r="F1028" s="22"/>
      <c r="G1028" s="16"/>
      <c r="I1028" s="27"/>
    </row>
    <row r="1029" spans="2:9" s="3" customFormat="1">
      <c r="B1029" s="13"/>
      <c r="C1029" s="9"/>
      <c r="E1029" s="21"/>
      <c r="F1029" s="22"/>
      <c r="G1029" s="16"/>
      <c r="I1029" s="27"/>
    </row>
    <row r="1030" spans="2:9" s="3" customFormat="1">
      <c r="B1030" s="13"/>
      <c r="C1030" s="9"/>
      <c r="E1030" s="21"/>
      <c r="F1030" s="22"/>
      <c r="G1030" s="16"/>
      <c r="I1030" s="27"/>
    </row>
    <row r="1031" spans="2:9" s="3" customFormat="1">
      <c r="B1031" s="13"/>
      <c r="C1031" s="9"/>
      <c r="E1031" s="21"/>
      <c r="F1031" s="22"/>
      <c r="G1031" s="16"/>
      <c r="I1031" s="27"/>
    </row>
    <row r="1032" spans="2:9" s="3" customFormat="1">
      <c r="B1032" s="13"/>
      <c r="C1032" s="9"/>
      <c r="E1032" s="21"/>
      <c r="F1032" s="22"/>
      <c r="G1032" s="16"/>
      <c r="I1032" s="27"/>
    </row>
    <row r="1033" spans="2:9" s="3" customFormat="1">
      <c r="B1033" s="13"/>
      <c r="C1033" s="9"/>
      <c r="E1033" s="21"/>
      <c r="F1033" s="22"/>
      <c r="G1033" s="16"/>
      <c r="I1033" s="27"/>
    </row>
    <row r="1034" spans="2:9" s="3" customFormat="1">
      <c r="B1034" s="13"/>
      <c r="C1034" s="9"/>
      <c r="E1034" s="21"/>
      <c r="F1034" s="22"/>
      <c r="G1034" s="16"/>
      <c r="I1034" s="27"/>
    </row>
    <row r="1035" spans="2:9" s="3" customFormat="1">
      <c r="B1035" s="13"/>
      <c r="C1035" s="9"/>
      <c r="E1035" s="21"/>
      <c r="F1035" s="22"/>
      <c r="G1035" s="16"/>
      <c r="I1035" s="27"/>
    </row>
    <row r="1036" spans="2:9" s="3" customFormat="1">
      <c r="B1036" s="13"/>
      <c r="C1036" s="9"/>
      <c r="E1036" s="21"/>
      <c r="F1036" s="22"/>
      <c r="G1036" s="16"/>
      <c r="I1036" s="27"/>
    </row>
    <row r="1037" spans="2:9" s="3" customFormat="1">
      <c r="B1037" s="13"/>
      <c r="C1037" s="9"/>
      <c r="E1037" s="21"/>
      <c r="F1037" s="22"/>
      <c r="G1037" s="16"/>
      <c r="I1037" s="27"/>
    </row>
    <row r="1038" spans="2:9" s="3" customFormat="1">
      <c r="B1038" s="13"/>
      <c r="C1038" s="9"/>
      <c r="E1038" s="21"/>
      <c r="F1038" s="22"/>
      <c r="G1038" s="16"/>
      <c r="I1038" s="27"/>
    </row>
    <row r="1039" spans="2:9" s="3" customFormat="1">
      <c r="B1039" s="13"/>
      <c r="C1039" s="9"/>
      <c r="E1039" s="21"/>
      <c r="F1039" s="22"/>
      <c r="G1039" s="16"/>
      <c r="I1039" s="27"/>
    </row>
    <row r="1040" spans="2:9" s="3" customFormat="1">
      <c r="B1040" s="13"/>
      <c r="C1040" s="9"/>
      <c r="E1040" s="21"/>
      <c r="F1040" s="22"/>
      <c r="G1040" s="16"/>
      <c r="I1040" s="27"/>
    </row>
    <row r="1041" spans="2:9" s="3" customFormat="1">
      <c r="B1041" s="13"/>
      <c r="C1041" s="9"/>
      <c r="E1041" s="21"/>
      <c r="F1041" s="22"/>
      <c r="G1041" s="16"/>
      <c r="I1041" s="27"/>
    </row>
    <row r="1042" spans="2:9" s="3" customFormat="1">
      <c r="B1042" s="13"/>
      <c r="C1042" s="9"/>
      <c r="E1042" s="21"/>
      <c r="F1042" s="22"/>
      <c r="G1042" s="16"/>
      <c r="I1042" s="27"/>
    </row>
    <row r="1043" spans="2:9" s="3" customFormat="1">
      <c r="B1043" s="13"/>
      <c r="C1043" s="9"/>
      <c r="E1043" s="21"/>
      <c r="F1043" s="22"/>
      <c r="G1043" s="16"/>
      <c r="I1043" s="27"/>
    </row>
    <row r="1044" spans="2:9" s="3" customFormat="1">
      <c r="B1044" s="13"/>
      <c r="C1044" s="9"/>
      <c r="E1044" s="21"/>
      <c r="F1044" s="22"/>
      <c r="G1044" s="16"/>
      <c r="I1044" s="27"/>
    </row>
    <row r="1045" spans="2:9" s="3" customFormat="1">
      <c r="B1045" s="13"/>
      <c r="C1045" s="9"/>
      <c r="E1045" s="21"/>
      <c r="F1045" s="22"/>
      <c r="G1045" s="16"/>
      <c r="I1045" s="27"/>
    </row>
    <row r="1046" spans="2:9" s="3" customFormat="1">
      <c r="B1046" s="13"/>
      <c r="C1046" s="9"/>
      <c r="E1046" s="21"/>
      <c r="F1046" s="22"/>
      <c r="G1046" s="16"/>
      <c r="I1046" s="27"/>
    </row>
    <row r="1047" spans="2:9" s="3" customFormat="1">
      <c r="B1047" s="13"/>
      <c r="C1047" s="9"/>
      <c r="E1047" s="21"/>
      <c r="F1047" s="22"/>
      <c r="G1047" s="16"/>
      <c r="I1047" s="27"/>
    </row>
    <row r="1048" spans="2:9" s="3" customFormat="1">
      <c r="B1048" s="13"/>
      <c r="C1048" s="9"/>
      <c r="E1048" s="21"/>
      <c r="F1048" s="22"/>
      <c r="G1048" s="16"/>
      <c r="I1048" s="27"/>
    </row>
    <row r="1049" spans="2:9" s="3" customFormat="1">
      <c r="B1049" s="13"/>
      <c r="C1049" s="9"/>
      <c r="E1049" s="21"/>
      <c r="F1049" s="22"/>
      <c r="G1049" s="16"/>
      <c r="I1049" s="27"/>
    </row>
    <row r="1050" spans="2:9" s="3" customFormat="1">
      <c r="B1050" s="13"/>
      <c r="C1050" s="9"/>
      <c r="E1050" s="21"/>
      <c r="F1050" s="22"/>
      <c r="G1050" s="16"/>
      <c r="I1050" s="27"/>
    </row>
    <row r="1051" spans="2:9" s="3" customFormat="1">
      <c r="B1051" s="13"/>
      <c r="C1051" s="9"/>
      <c r="E1051" s="21"/>
      <c r="F1051" s="22"/>
      <c r="G1051" s="16"/>
      <c r="I1051" s="27"/>
    </row>
    <row r="1052" spans="2:9" s="3" customFormat="1">
      <c r="B1052" s="13"/>
      <c r="C1052" s="9"/>
      <c r="E1052" s="21"/>
      <c r="F1052" s="22"/>
      <c r="G1052" s="16"/>
      <c r="I1052" s="27"/>
    </row>
    <row r="1053" spans="2:9" s="3" customFormat="1">
      <c r="B1053" s="13"/>
      <c r="C1053" s="9"/>
      <c r="E1053" s="21"/>
      <c r="F1053" s="22"/>
      <c r="G1053" s="16"/>
      <c r="I1053" s="27"/>
    </row>
    <row r="1054" spans="2:9" s="3" customFormat="1">
      <c r="B1054" s="13"/>
      <c r="C1054" s="9"/>
      <c r="E1054" s="21"/>
      <c r="F1054" s="22"/>
      <c r="G1054" s="16"/>
      <c r="I1054" s="27"/>
    </row>
    <row r="1055" spans="2:9" s="3" customFormat="1">
      <c r="B1055" s="13"/>
      <c r="C1055" s="9"/>
      <c r="E1055" s="21"/>
      <c r="F1055" s="22"/>
      <c r="G1055" s="16"/>
      <c r="I1055" s="27"/>
    </row>
    <row r="1056" spans="2:9" s="3" customFormat="1">
      <c r="B1056" s="13"/>
      <c r="C1056" s="9"/>
      <c r="E1056" s="21"/>
      <c r="F1056" s="22"/>
      <c r="G1056" s="16"/>
      <c r="I1056" s="27"/>
    </row>
    <row r="1057" spans="2:9" s="3" customFormat="1">
      <c r="B1057" s="13"/>
      <c r="C1057" s="9"/>
      <c r="E1057" s="21"/>
      <c r="F1057" s="22"/>
      <c r="G1057" s="16"/>
      <c r="I1057" s="27"/>
    </row>
    <row r="1058" spans="2:9" s="3" customFormat="1">
      <c r="B1058" s="13"/>
      <c r="C1058" s="9"/>
      <c r="E1058" s="21"/>
      <c r="F1058" s="22"/>
      <c r="G1058" s="16"/>
      <c r="I1058" s="27"/>
    </row>
    <row r="1059" spans="2:9" s="3" customFormat="1">
      <c r="B1059" s="13"/>
      <c r="C1059" s="9"/>
      <c r="E1059" s="21"/>
      <c r="F1059" s="22"/>
      <c r="G1059" s="16"/>
      <c r="I1059" s="27"/>
    </row>
    <row r="1060" spans="2:9" s="3" customFormat="1">
      <c r="B1060" s="13"/>
      <c r="C1060" s="9"/>
      <c r="E1060" s="21"/>
      <c r="F1060" s="22"/>
      <c r="G1060" s="16"/>
      <c r="I1060" s="27"/>
    </row>
    <row r="1061" spans="2:9" s="3" customFormat="1">
      <c r="B1061" s="13"/>
      <c r="C1061" s="9"/>
      <c r="E1061" s="21"/>
      <c r="F1061" s="22"/>
      <c r="G1061" s="16"/>
      <c r="I1061" s="27"/>
    </row>
    <row r="1062" spans="2:9" s="3" customFormat="1">
      <c r="B1062" s="13"/>
      <c r="C1062" s="9"/>
      <c r="E1062" s="21"/>
      <c r="F1062" s="22"/>
      <c r="G1062" s="16"/>
      <c r="I1062" s="27"/>
    </row>
    <row r="1063" spans="2:9" s="3" customFormat="1">
      <c r="B1063" s="13"/>
      <c r="C1063" s="9"/>
      <c r="E1063" s="21"/>
      <c r="F1063" s="22"/>
      <c r="G1063" s="16"/>
      <c r="I1063" s="27"/>
    </row>
    <row r="1064" spans="2:9" s="3" customFormat="1">
      <c r="B1064" s="13"/>
      <c r="C1064" s="9"/>
      <c r="E1064" s="21"/>
      <c r="F1064" s="22"/>
      <c r="G1064" s="16"/>
      <c r="I1064" s="27"/>
    </row>
    <row r="1065" spans="2:9" s="3" customFormat="1">
      <c r="B1065" s="13"/>
      <c r="C1065" s="9"/>
      <c r="E1065" s="21"/>
      <c r="F1065" s="22"/>
      <c r="G1065" s="16"/>
      <c r="I1065" s="27"/>
    </row>
    <row r="1066" spans="2:9" s="3" customFormat="1">
      <c r="B1066" s="13"/>
      <c r="C1066" s="9"/>
      <c r="E1066" s="21"/>
      <c r="F1066" s="22"/>
      <c r="G1066" s="16"/>
      <c r="I1066" s="27"/>
    </row>
    <row r="1067" spans="2:9" s="3" customFormat="1">
      <c r="B1067" s="13"/>
      <c r="C1067" s="9"/>
      <c r="E1067" s="21"/>
      <c r="F1067" s="22"/>
      <c r="G1067" s="16"/>
      <c r="I1067" s="27"/>
    </row>
    <row r="1068" spans="2:9" s="3" customFormat="1">
      <c r="B1068" s="13"/>
      <c r="C1068" s="9"/>
      <c r="E1068" s="21"/>
      <c r="F1068" s="22"/>
      <c r="G1068" s="16"/>
      <c r="I1068" s="27"/>
    </row>
    <row r="1069" spans="2:9" s="3" customFormat="1">
      <c r="B1069" s="13"/>
      <c r="C1069" s="9"/>
      <c r="E1069" s="21"/>
      <c r="F1069" s="22"/>
      <c r="G1069" s="16"/>
      <c r="I1069" s="27"/>
    </row>
    <row r="1070" spans="2:9" s="3" customFormat="1">
      <c r="B1070" s="13"/>
      <c r="C1070" s="9"/>
      <c r="E1070" s="21"/>
      <c r="F1070" s="22"/>
      <c r="G1070" s="16"/>
      <c r="I1070" s="27"/>
    </row>
    <row r="1071" spans="2:9" s="3" customFormat="1">
      <c r="B1071" s="13"/>
      <c r="C1071" s="9"/>
      <c r="E1071" s="21"/>
      <c r="F1071" s="22"/>
      <c r="G1071" s="16"/>
      <c r="I1071" s="27"/>
    </row>
    <row r="1072" spans="2:9" s="3" customFormat="1">
      <c r="B1072" s="13"/>
      <c r="C1072" s="9"/>
      <c r="E1072" s="21"/>
      <c r="F1072" s="22"/>
      <c r="G1072" s="16"/>
      <c r="I1072" s="27"/>
    </row>
    <row r="1073" spans="2:9" s="3" customFormat="1">
      <c r="B1073" s="13"/>
      <c r="C1073" s="9"/>
      <c r="E1073" s="21"/>
      <c r="F1073" s="22"/>
      <c r="G1073" s="16"/>
      <c r="I1073" s="27"/>
    </row>
    <row r="1074" spans="2:9" s="3" customFormat="1">
      <c r="B1074" s="13"/>
      <c r="C1074" s="9"/>
      <c r="E1074" s="21"/>
      <c r="F1074" s="22"/>
      <c r="G1074" s="16"/>
      <c r="I1074" s="27"/>
    </row>
    <row r="1075" spans="2:9" s="3" customFormat="1">
      <c r="B1075" s="13"/>
      <c r="C1075" s="9"/>
      <c r="E1075" s="21"/>
      <c r="F1075" s="22"/>
      <c r="G1075" s="16"/>
      <c r="I1075" s="27"/>
    </row>
    <row r="1076" spans="2:9" s="3" customFormat="1">
      <c r="B1076" s="13"/>
      <c r="C1076" s="9"/>
      <c r="E1076" s="21"/>
      <c r="F1076" s="22"/>
      <c r="G1076" s="16"/>
      <c r="I1076" s="27"/>
    </row>
    <row r="1077" spans="2:9" s="3" customFormat="1">
      <c r="B1077" s="13"/>
      <c r="C1077" s="9"/>
      <c r="E1077" s="21"/>
      <c r="F1077" s="22"/>
      <c r="G1077" s="16"/>
      <c r="I1077" s="27"/>
    </row>
    <row r="1078" spans="2:9" s="3" customFormat="1">
      <c r="B1078" s="13"/>
      <c r="C1078" s="9"/>
      <c r="E1078" s="21"/>
      <c r="F1078" s="22"/>
      <c r="G1078" s="16"/>
      <c r="I1078" s="27"/>
    </row>
    <row r="1079" spans="2:9" s="3" customFormat="1">
      <c r="B1079" s="13"/>
      <c r="C1079" s="9"/>
      <c r="E1079" s="21"/>
      <c r="F1079" s="22"/>
      <c r="G1079" s="16"/>
      <c r="I1079" s="27"/>
    </row>
    <row r="1080" spans="2:9" s="3" customFormat="1">
      <c r="B1080" s="13"/>
      <c r="C1080" s="9"/>
      <c r="E1080" s="21"/>
      <c r="F1080" s="22"/>
      <c r="G1080" s="16"/>
      <c r="I1080" s="27"/>
    </row>
    <row r="1081" spans="2:9" s="3" customFormat="1">
      <c r="B1081" s="13"/>
      <c r="C1081" s="9"/>
      <c r="E1081" s="21"/>
      <c r="F1081" s="22"/>
      <c r="G1081" s="16"/>
      <c r="I1081" s="27"/>
    </row>
    <row r="1082" spans="2:9" s="3" customFormat="1">
      <c r="B1082" s="13"/>
      <c r="C1082" s="9"/>
      <c r="E1082" s="21"/>
      <c r="F1082" s="22"/>
      <c r="G1082" s="16"/>
      <c r="I1082" s="27"/>
    </row>
    <row r="1083" spans="2:9" s="3" customFormat="1">
      <c r="B1083" s="13"/>
      <c r="C1083" s="9"/>
      <c r="E1083" s="21"/>
      <c r="F1083" s="22"/>
      <c r="G1083" s="16"/>
      <c r="I1083" s="27"/>
    </row>
    <row r="1084" spans="2:9" s="3" customFormat="1">
      <c r="B1084" s="13"/>
      <c r="C1084" s="9"/>
      <c r="E1084" s="21"/>
      <c r="F1084" s="22"/>
      <c r="G1084" s="16"/>
      <c r="I1084" s="27"/>
    </row>
    <row r="1085" spans="2:9" s="3" customFormat="1">
      <c r="B1085" s="13"/>
      <c r="C1085" s="9"/>
      <c r="E1085" s="21"/>
      <c r="F1085" s="22"/>
      <c r="G1085" s="16"/>
      <c r="I1085" s="27"/>
    </row>
    <row r="1086" spans="2:9" s="3" customFormat="1">
      <c r="B1086" s="13"/>
      <c r="C1086" s="9"/>
      <c r="E1086" s="21"/>
      <c r="F1086" s="22"/>
      <c r="G1086" s="16"/>
      <c r="I1086" s="27"/>
    </row>
    <row r="1087" spans="2:9" s="3" customFormat="1">
      <c r="B1087" s="13"/>
      <c r="C1087" s="9"/>
      <c r="E1087" s="21"/>
      <c r="F1087" s="22"/>
      <c r="G1087" s="16"/>
      <c r="I1087" s="27"/>
    </row>
    <row r="1088" spans="2:9" s="3" customFormat="1">
      <c r="B1088" s="13"/>
      <c r="C1088" s="9"/>
      <c r="E1088" s="21"/>
      <c r="F1088" s="22"/>
      <c r="G1088" s="16"/>
      <c r="I1088" s="27"/>
    </row>
    <row r="1089" spans="2:9" s="3" customFormat="1">
      <c r="B1089" s="13"/>
      <c r="C1089" s="9"/>
      <c r="E1089" s="21"/>
      <c r="F1089" s="22"/>
      <c r="G1089" s="16"/>
      <c r="I1089" s="27"/>
    </row>
    <row r="1090" spans="2:9" s="3" customFormat="1">
      <c r="B1090" s="13"/>
      <c r="C1090" s="9"/>
      <c r="E1090" s="21"/>
      <c r="F1090" s="22"/>
      <c r="G1090" s="16"/>
      <c r="I1090" s="27"/>
    </row>
    <row r="1091" spans="2:9" s="3" customFormat="1">
      <c r="B1091" s="13"/>
      <c r="C1091" s="9"/>
      <c r="E1091" s="21"/>
      <c r="F1091" s="22"/>
      <c r="G1091" s="16"/>
      <c r="I1091" s="27"/>
    </row>
    <row r="1092" spans="2:9" s="3" customFormat="1">
      <c r="B1092" s="13"/>
      <c r="C1092" s="9"/>
      <c r="E1092" s="21"/>
      <c r="F1092" s="22"/>
      <c r="G1092" s="16"/>
      <c r="I1092" s="27"/>
    </row>
    <row r="1093" spans="2:9" s="3" customFormat="1">
      <c r="B1093" s="13"/>
      <c r="C1093" s="9"/>
      <c r="E1093" s="21"/>
      <c r="F1093" s="22"/>
      <c r="G1093" s="16"/>
      <c r="I1093" s="27"/>
    </row>
    <row r="1094" spans="2:9" s="3" customFormat="1">
      <c r="B1094" s="13"/>
      <c r="C1094" s="9"/>
      <c r="E1094" s="21"/>
      <c r="F1094" s="22"/>
      <c r="G1094" s="16"/>
      <c r="I1094" s="27"/>
    </row>
    <row r="1095" spans="2:9" s="3" customFormat="1">
      <c r="B1095" s="13"/>
      <c r="C1095" s="9"/>
      <c r="E1095" s="21"/>
      <c r="F1095" s="22"/>
      <c r="G1095" s="16"/>
      <c r="I1095" s="27"/>
    </row>
    <row r="1096" spans="2:9" s="3" customFormat="1">
      <c r="B1096" s="13"/>
      <c r="C1096" s="9"/>
      <c r="E1096" s="21"/>
      <c r="F1096" s="22"/>
      <c r="G1096" s="16"/>
      <c r="I1096" s="27"/>
    </row>
    <row r="1097" spans="2:9" s="3" customFormat="1">
      <c r="B1097" s="13"/>
      <c r="C1097" s="9"/>
      <c r="E1097" s="21"/>
      <c r="F1097" s="22"/>
      <c r="G1097" s="16"/>
      <c r="I1097" s="27"/>
    </row>
    <row r="1098" spans="2:9" s="3" customFormat="1">
      <c r="B1098" s="13"/>
      <c r="C1098" s="9"/>
      <c r="E1098" s="21"/>
      <c r="F1098" s="22"/>
      <c r="G1098" s="16"/>
      <c r="I1098" s="27"/>
    </row>
    <row r="1099" spans="2:9" s="3" customFormat="1">
      <c r="B1099" s="13"/>
      <c r="C1099" s="9"/>
      <c r="E1099" s="21"/>
      <c r="F1099" s="22"/>
      <c r="G1099" s="16"/>
      <c r="I1099" s="27"/>
    </row>
    <row r="1100" spans="2:9" s="3" customFormat="1">
      <c r="B1100" s="13"/>
      <c r="C1100" s="9"/>
      <c r="E1100" s="21"/>
      <c r="F1100" s="22"/>
      <c r="G1100" s="16"/>
      <c r="I1100" s="27"/>
    </row>
    <row r="1101" spans="2:9" s="3" customFormat="1">
      <c r="B1101" s="13"/>
      <c r="C1101" s="9"/>
      <c r="E1101" s="21"/>
      <c r="F1101" s="22"/>
      <c r="G1101" s="16"/>
      <c r="I1101" s="27"/>
    </row>
    <row r="1102" spans="2:9" s="3" customFormat="1">
      <c r="B1102" s="13"/>
      <c r="C1102" s="9"/>
      <c r="E1102" s="21"/>
      <c r="F1102" s="22"/>
      <c r="G1102" s="16"/>
      <c r="I1102" s="27"/>
    </row>
    <row r="1103" spans="2:9" s="3" customFormat="1">
      <c r="B1103" s="13"/>
      <c r="C1103" s="9"/>
      <c r="E1103" s="21"/>
      <c r="F1103" s="22"/>
      <c r="G1103" s="16"/>
      <c r="I1103" s="27"/>
    </row>
    <row r="1104" spans="2:9" s="3" customFormat="1">
      <c r="B1104" s="13"/>
      <c r="C1104" s="9"/>
      <c r="E1104" s="21"/>
      <c r="F1104" s="22"/>
      <c r="G1104" s="16"/>
      <c r="I1104" s="27"/>
    </row>
    <row r="1105" spans="2:9" s="3" customFormat="1">
      <c r="B1105" s="13"/>
      <c r="C1105" s="9"/>
      <c r="E1105" s="21"/>
      <c r="F1105" s="22"/>
      <c r="G1105" s="16"/>
      <c r="I1105" s="27"/>
    </row>
    <row r="1106" spans="2:9" s="3" customFormat="1">
      <c r="B1106" s="13"/>
      <c r="C1106" s="9"/>
      <c r="E1106" s="21"/>
      <c r="F1106" s="22"/>
      <c r="G1106" s="16"/>
      <c r="I1106" s="27"/>
    </row>
    <row r="1107" spans="2:9" s="3" customFormat="1">
      <c r="B1107" s="13"/>
      <c r="C1107" s="9"/>
      <c r="E1107" s="21"/>
      <c r="F1107" s="22"/>
      <c r="G1107" s="16"/>
      <c r="I1107" s="27"/>
    </row>
    <row r="1108" spans="2:9" s="3" customFormat="1">
      <c r="B1108" s="13"/>
      <c r="C1108" s="9"/>
      <c r="E1108" s="21"/>
      <c r="F1108" s="22"/>
      <c r="G1108" s="16"/>
      <c r="I1108" s="27"/>
    </row>
    <row r="1109" spans="2:9" s="3" customFormat="1">
      <c r="B1109" s="13"/>
      <c r="C1109" s="9"/>
      <c r="E1109" s="21"/>
      <c r="F1109" s="22"/>
      <c r="G1109" s="16"/>
      <c r="I1109" s="27"/>
    </row>
    <row r="1110" spans="2:9" s="3" customFormat="1">
      <c r="B1110" s="13"/>
      <c r="C1110" s="9"/>
      <c r="E1110" s="21"/>
      <c r="F1110" s="22"/>
      <c r="G1110" s="16"/>
      <c r="I1110" s="27"/>
    </row>
    <row r="1111" spans="2:9" s="3" customFormat="1">
      <c r="B1111" s="13"/>
      <c r="C1111" s="9"/>
      <c r="E1111" s="21"/>
      <c r="F1111" s="22"/>
      <c r="G1111" s="16"/>
      <c r="I1111" s="27"/>
    </row>
    <row r="1112" spans="2:9" s="3" customFormat="1">
      <c r="B1112" s="13"/>
      <c r="C1112" s="9"/>
      <c r="E1112" s="21"/>
      <c r="F1112" s="22"/>
      <c r="G1112" s="16"/>
      <c r="I1112" s="27"/>
    </row>
    <row r="1113" spans="2:9" s="3" customFormat="1">
      <c r="B1113" s="13"/>
      <c r="C1113" s="9"/>
      <c r="E1113" s="21"/>
      <c r="F1113" s="22"/>
      <c r="G1113" s="16"/>
      <c r="I1113" s="27"/>
    </row>
    <row r="1114" spans="2:9" s="3" customFormat="1">
      <c r="B1114" s="13"/>
      <c r="C1114" s="9"/>
      <c r="E1114" s="21"/>
      <c r="F1114" s="22"/>
      <c r="G1114" s="16"/>
      <c r="I1114" s="27"/>
    </row>
    <row r="1115" spans="2:9" s="3" customFormat="1">
      <c r="B1115" s="13"/>
      <c r="C1115" s="9"/>
      <c r="E1115" s="21"/>
      <c r="F1115" s="22"/>
      <c r="G1115" s="16"/>
      <c r="I1115" s="27"/>
    </row>
    <row r="1116" spans="2:9" s="3" customFormat="1">
      <c r="B1116" s="13"/>
      <c r="C1116" s="9"/>
      <c r="E1116" s="21"/>
      <c r="F1116" s="22"/>
      <c r="G1116" s="16"/>
      <c r="I1116" s="27"/>
    </row>
    <row r="1117" spans="2:9" s="3" customFormat="1">
      <c r="B1117" s="13"/>
      <c r="C1117" s="9"/>
      <c r="E1117" s="21"/>
      <c r="F1117" s="22"/>
      <c r="G1117" s="16"/>
      <c r="I1117" s="27"/>
    </row>
    <row r="1118" spans="2:9" s="3" customFormat="1">
      <c r="B1118" s="13"/>
      <c r="C1118" s="9"/>
      <c r="E1118" s="21"/>
      <c r="F1118" s="22"/>
      <c r="G1118" s="16"/>
      <c r="I1118" s="27"/>
    </row>
    <row r="1119" spans="2:9" s="3" customFormat="1">
      <c r="B1119" s="13"/>
      <c r="C1119" s="9"/>
      <c r="E1119" s="21"/>
      <c r="F1119" s="22"/>
      <c r="G1119" s="16"/>
      <c r="I1119" s="27"/>
    </row>
    <row r="1120" spans="2:9" s="3" customFormat="1">
      <c r="B1120" s="13"/>
      <c r="C1120" s="9"/>
      <c r="E1120" s="21"/>
      <c r="F1120" s="22"/>
      <c r="G1120" s="16"/>
      <c r="I1120" s="27"/>
    </row>
    <row r="1121" spans="1:11" s="3" customFormat="1">
      <c r="B1121" s="13"/>
      <c r="C1121" s="9"/>
      <c r="E1121" s="21"/>
      <c r="F1121" s="22"/>
      <c r="G1121" s="16"/>
      <c r="I1121" s="27"/>
    </row>
    <row r="1122" spans="1:11" s="3" customFormat="1">
      <c r="B1122" s="13"/>
      <c r="C1122" s="9"/>
      <c r="E1122" s="21"/>
      <c r="F1122" s="22"/>
      <c r="G1122" s="16"/>
      <c r="I1122" s="27"/>
    </row>
    <row r="1123" spans="1:11" s="3" customFormat="1">
      <c r="B1123" s="13"/>
      <c r="C1123" s="9"/>
      <c r="E1123" s="21"/>
      <c r="F1123" s="22"/>
      <c r="G1123" s="16"/>
      <c r="I1123" s="27"/>
    </row>
    <row r="1124" spans="1:11" s="3" customFormat="1">
      <c r="B1124" s="13"/>
      <c r="C1124" s="9"/>
      <c r="E1124" s="21"/>
      <c r="F1124" s="22"/>
      <c r="G1124" s="16"/>
      <c r="I1124" s="27"/>
    </row>
    <row r="1125" spans="1:11" s="3" customFormat="1">
      <c r="B1125" s="13"/>
      <c r="C1125" s="9"/>
      <c r="E1125" s="21"/>
      <c r="F1125" s="22"/>
      <c r="G1125" s="16"/>
      <c r="I1125" s="27"/>
    </row>
    <row r="1126" spans="1:11" s="3" customFormat="1">
      <c r="B1126" s="13"/>
      <c r="C1126" s="9"/>
      <c r="E1126" s="21"/>
      <c r="F1126" s="22"/>
      <c r="G1126" s="16"/>
      <c r="I1126" s="27"/>
    </row>
    <row r="1127" spans="1:11" s="3" customFormat="1">
      <c r="B1127" s="13"/>
      <c r="C1127" s="9"/>
      <c r="E1127" s="21"/>
      <c r="F1127" s="22"/>
      <c r="G1127" s="16"/>
      <c r="I1127" s="27"/>
    </row>
    <row r="1128" spans="1:11" s="3" customFormat="1">
      <c r="B1128" s="13"/>
      <c r="C1128" s="9"/>
      <c r="E1128" s="21"/>
      <c r="F1128" s="22"/>
      <c r="G1128" s="16"/>
      <c r="I1128" s="27"/>
    </row>
    <row r="1129" spans="1:11" s="3" customFormat="1">
      <c r="B1129" s="13"/>
      <c r="C1129" s="9"/>
      <c r="E1129" s="21"/>
      <c r="F1129" s="22"/>
      <c r="G1129" s="16"/>
      <c r="I1129" s="27"/>
    </row>
    <row r="1130" spans="1:11" s="3" customFormat="1">
      <c r="B1130" s="13"/>
      <c r="C1130" s="9"/>
      <c r="E1130" s="21"/>
      <c r="F1130" s="22"/>
      <c r="G1130" s="16"/>
      <c r="I1130" s="27"/>
    </row>
    <row r="1131" spans="1:11" s="3" customFormat="1">
      <c r="B1131" s="13"/>
      <c r="C1131" s="9"/>
      <c r="E1131" s="21"/>
      <c r="F1131" s="22"/>
      <c r="G1131" s="16"/>
      <c r="I1131" s="27"/>
    </row>
    <row r="1132" spans="1:11">
      <c r="A1132" s="3"/>
      <c r="B1132" s="13"/>
      <c r="C1132" s="9"/>
      <c r="D1132" s="3"/>
      <c r="E1132" s="21"/>
      <c r="F1132" s="22"/>
      <c r="G1132" s="16"/>
      <c r="J1132" s="3"/>
      <c r="K1132" s="3"/>
    </row>
    <row r="1133" spans="1:11">
      <c r="A1133" s="3"/>
      <c r="B1133" s="13"/>
      <c r="C1133" s="9"/>
      <c r="D1133" s="3"/>
      <c r="E1133" s="21"/>
      <c r="F1133" s="22"/>
      <c r="G1133" s="16"/>
      <c r="J1133" s="3"/>
      <c r="K1133" s="3"/>
    </row>
    <row r="1134" spans="1:11">
      <c r="A1134" s="3"/>
      <c r="B1134" s="13"/>
      <c r="C1134" s="9"/>
      <c r="D1134" s="3"/>
      <c r="E1134" s="21"/>
      <c r="F1134" s="22"/>
      <c r="G1134" s="16"/>
      <c r="J1134" s="3"/>
      <c r="K1134" s="3"/>
    </row>
    <row r="1135" spans="1:11">
      <c r="A1135" s="3"/>
      <c r="B1135" s="13"/>
      <c r="C1135" s="9"/>
      <c r="D1135" s="3"/>
      <c r="E1135" s="21"/>
      <c r="F1135" s="22"/>
      <c r="G1135" s="16"/>
      <c r="J1135" s="3"/>
      <c r="K1135" s="3"/>
    </row>
    <row r="1136" spans="1:11">
      <c r="A1136" s="3"/>
      <c r="B1136" s="13"/>
      <c r="C1136" s="9"/>
      <c r="D1136" s="3"/>
      <c r="E1136" s="21"/>
      <c r="F1136" s="22"/>
      <c r="G1136" s="16"/>
      <c r="J1136" s="3"/>
      <c r="K1136" s="3"/>
    </row>
    <row r="1137" spans="1:11">
      <c r="A1137" s="3"/>
      <c r="B1137" s="13"/>
      <c r="C1137" s="9"/>
      <c r="D1137" s="3"/>
      <c r="E1137" s="21"/>
      <c r="F1137" s="22"/>
      <c r="G1137" s="16"/>
      <c r="J1137" s="3"/>
      <c r="K1137" s="3"/>
    </row>
    <row r="1138" spans="1:11">
      <c r="A1138" s="3"/>
      <c r="B1138" s="13"/>
      <c r="C1138" s="9"/>
      <c r="D1138" s="3"/>
      <c r="E1138" s="21"/>
      <c r="F1138" s="22"/>
      <c r="G1138" s="16"/>
      <c r="J1138" s="3"/>
      <c r="K1138" s="3"/>
    </row>
    <row r="1139" spans="1:11">
      <c r="A1139" s="3"/>
      <c r="B1139" s="13"/>
      <c r="C1139" s="9"/>
      <c r="D1139" s="3"/>
      <c r="E1139" s="21"/>
      <c r="F1139" s="22"/>
      <c r="G1139" s="16"/>
      <c r="J1139" s="3"/>
      <c r="K1139" s="3"/>
    </row>
    <row r="1140" spans="1:11">
      <c r="A1140" s="3"/>
      <c r="B1140" s="13"/>
      <c r="C1140" s="9"/>
      <c r="D1140" s="3"/>
      <c r="E1140" s="21"/>
      <c r="F1140" s="22"/>
      <c r="G1140" s="16"/>
      <c r="J1140" s="3"/>
      <c r="K1140" s="3"/>
    </row>
    <row r="1141" spans="1:11">
      <c r="A1141" s="3"/>
      <c r="B1141" s="13"/>
      <c r="C1141" s="9"/>
      <c r="D1141" s="3"/>
      <c r="E1141" s="21"/>
      <c r="F1141" s="22"/>
      <c r="G1141" s="16"/>
      <c r="J1141" s="3"/>
      <c r="K1141" s="3"/>
    </row>
  </sheetData>
  <mergeCells count="16">
    <mergeCell ref="A1:K2"/>
    <mergeCell ref="K3:K5"/>
    <mergeCell ref="A60:J62"/>
    <mergeCell ref="A45:J45"/>
    <mergeCell ref="A3:A5"/>
    <mergeCell ref="B3:B5"/>
    <mergeCell ref="G3:G5"/>
    <mergeCell ref="E3:F4"/>
    <mergeCell ref="B59:G59"/>
    <mergeCell ref="A44:B44"/>
    <mergeCell ref="D3:D5"/>
    <mergeCell ref="A7:K8"/>
    <mergeCell ref="I3:I5"/>
    <mergeCell ref="C3:C5"/>
    <mergeCell ref="J3:J5"/>
    <mergeCell ref="H3:H5"/>
  </mergeCells>
  <printOptions horizontalCentered="1" gridLines="1"/>
  <pageMargins left="0.2" right="0" top="0.56000000000000005" bottom="0.25" header="0" footer="0"/>
  <pageSetup paperSize="9" scale="40" fitToHeight="2" orientation="portrait" r:id="rId1"/>
  <headerFooter alignWithMargins="0"/>
  <rowBreaks count="1" manualBreakCount="1">
    <brk id="32" max="10" man="1"/>
  </rowBreaks>
  <colBreaks count="1" manualBreakCount="1">
    <brk id="11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2015-12-10T07:09:39Z</cp:lastPrinted>
  <dcterms:created xsi:type="dcterms:W3CDTF">2000-07-15T07:26:51Z</dcterms:created>
  <dcterms:modified xsi:type="dcterms:W3CDTF">2015-12-10T07:35:18Z</dcterms:modified>
</cp:coreProperties>
</file>