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49" i="3"/>
  <c r="J49"/>
  <c r="J54"/>
  <c r="J37"/>
  <c r="J36"/>
  <c r="H37"/>
  <c r="H36"/>
  <c r="H54"/>
  <c r="H52"/>
  <c r="H15"/>
  <c r="H11"/>
  <c r="J52" l="1"/>
  <c r="J15" l="1"/>
  <c r="J11" l="1"/>
  <c r="I59" l="1"/>
  <c r="Q7"/>
  <c r="K59"/>
  <c r="K46"/>
  <c r="K60" l="1"/>
  <c r="I46" l="1"/>
  <c r="I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<sst xmlns="http://schemas.openxmlformats.org/spreadsheetml/2006/main" count="133" uniqueCount="90">
  <si>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</si>
  <si>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</si>
  <si>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</si>
  <si>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</si>
  <si>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</si>
  <si>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</si>
  <si>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</si>
  <si>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</si>
  <si>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</si>
  <si>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</si>
  <si>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</si>
  <si>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</si>
  <si>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</si>
  <si>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</si>
  <si>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</si>
  <si>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</si>
  <si>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</si>
  <si>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</si>
  <si>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</si>
  <si>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</si>
  <si>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</si>
  <si>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</si>
  <si>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</si>
  <si>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</si>
  <si>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</si>
  <si>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</si>
  <si>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</si>
  <si>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</si>
  <si>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</si>
  <si>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</si>
  <si>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</si>
  <si>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</si>
  <si>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</si>
  <si>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</si>
  <si>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</si>
  <si>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</si>
  <si>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</si>
  <si>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</si>
  <si>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</si>
  <si>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</si>
  <si>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</si>
  <si>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</si>
  <si>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</si>
  <si>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</si>
  <si>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</si>
  <si>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</si>
  <si>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</si>
  <si>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</si>
  <si>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</si>
  <si>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</si>
  <si>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</si>
  <si>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</si>
  <si>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</si>
  <si>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</si>
  <si>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</si>
  <si>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</si>
  <si>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</si>
  <si>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</si>
  <si>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</si>
  <si>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</si>
  <si>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</si>
  <si>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</si>
  <si>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</si>
  <si>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</si>
  <si>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</si>
  <si>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</si>
  <si>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</si>
  <si>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</si>
  <si>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</si>
  <si>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</si>
  <si>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</si>
  <si>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</si>
  <si>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</si>
  <si>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</si>
  <si>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</si>
  <si>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</si>
  <si>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</si>
  <si>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 xml:space="preserve"> Nil.Water is below Sill level.</t>
  </si>
  <si>
    <t>Work is in progress.</t>
  </si>
  <si>
    <t>.</t>
  </si>
  <si>
    <t>Dead storage level</t>
  </si>
  <si>
    <t xml:space="preserve">2360 Acres </t>
  </si>
  <si>
    <t>Water released for drinking  purpose &amp; evaporation losses</t>
  </si>
  <si>
    <t>Canals closed</t>
  </si>
  <si>
    <t>Jowlinala Leakages 14 cusecs</t>
  </si>
  <si>
    <t xml:space="preserve"> Water level i.e., on 09.12.2015</t>
  </si>
  <si>
    <t>Canal discharge 100 cusecs</t>
  </si>
  <si>
    <t xml:space="preserve"> TELANGANA MEDIUM IRRIGATION PROJECTS (BASIN WISE) 
DAILY WATER LEVELS on 10.12.2015</t>
  </si>
  <si>
    <t xml:space="preserve"> Water level i.e., on 10.12.2015</t>
  </si>
  <si>
    <t>Canal discharge 50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</si>
</sst>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9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20"/>
      <color rgb="FFFF0000"/>
      <name val="Arial"/>
      <family val="2"/>
    </font>
    <font>
      <b/>
      <sz val="18"/>
      <color rgb="FFFF0000"/>
      <name val="Arial"/>
      <family val="2"/>
    </font>
    <font>
      <sz val="14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1" fontId="14" fillId="2" borderId="1" xfId="1" applyNumberFormat="1" applyFont="1" applyFill="1" applyBorder="1" applyAlignment="1">
      <alignment horizontal="center" vertical="center" wrapText="1"/>
    </xf>
    <xf numFmtId="2" fontId="14" fillId="2" borderId="1" xfId="1" applyNumberFormat="1" applyFont="1" applyFill="1" applyBorder="1" applyAlignment="1">
      <alignment horizontal="center" vertical="center" wrapText="1"/>
    </xf>
    <xf numFmtId="2" fontId="16" fillId="2" borderId="1" xfId="0" applyNumberFormat="1" applyFont="1" applyFill="1" applyBorder="1" applyAlignment="1">
      <alignment horizontal="center" vertical="center" wrapText="1"/>
    </xf>
    <xf numFmtId="2" fontId="14" fillId="2" borderId="1" xfId="0" applyNumberFormat="1" applyFont="1" applyFill="1" applyBorder="1" applyAlignment="1">
      <alignment horizontal="center" vertical="center" wrapText="1"/>
    </xf>
    <xf numFmtId="165" fontId="14" fillId="2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164" fontId="16" fillId="2" borderId="1" xfId="0" quotePrefix="1" applyNumberFormat="1" applyFont="1" applyFill="1" applyBorder="1" applyAlignment="1">
      <alignment horizontal="center" vertical="center"/>
    </xf>
    <xf numFmtId="2" fontId="14" fillId="2" borderId="1" xfId="0" applyNumberFormat="1" applyFont="1" applyFill="1" applyBorder="1" applyAlignment="1">
      <alignment horizontal="center" vertical="center"/>
    </xf>
    <xf numFmtId="2" fontId="14" fillId="2" borderId="1" xfId="0" quotePrefix="1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53" activePane="bottomLeft" state="frozen"/>
      <selection pane="bottomLeft" activeCell="V6" sqref="V6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5" customWidth="1"/>
    <col min="15" max="15" width="17.42578125" style="3" customWidth="1"/>
    <col min="16" max="16" width="25.5703125" style="1" customWidth="1"/>
    <col min="17" max="17" width="14.85546875" style="1" customWidth="1"/>
    <col min="18" max="16384" width="9.140625" style="1"/>
  </cols>
  <sheetData>
    <row r="1" spans="1:17" s="16" customFormat="1" ht="23.25" customHeight="1">
      <c r="A1" s="90" t="s">
        <v>87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2"/>
    </row>
    <row r="2" spans="1:17" s="16" customFormat="1" ht="72.75" customHeight="1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5"/>
    </row>
    <row r="3" spans="1:17" s="16" customFormat="1" ht="9" customHeight="1">
      <c r="A3" s="81" t="s">
        <v>40</v>
      </c>
      <c r="B3" s="79" t="s">
        <v>0</v>
      </c>
      <c r="C3" s="81" t="s">
        <v>71</v>
      </c>
      <c r="D3" s="81" t="s">
        <v>70</v>
      </c>
      <c r="E3" s="81" t="s">
        <v>69</v>
      </c>
      <c r="F3" s="81" t="s">
        <v>1</v>
      </c>
      <c r="G3" s="81"/>
      <c r="H3" s="85" t="s">
        <v>85</v>
      </c>
      <c r="I3" s="86"/>
      <c r="J3" s="85" t="s">
        <v>88</v>
      </c>
      <c r="K3" s="86"/>
      <c r="L3" s="82" t="s">
        <v>48</v>
      </c>
      <c r="M3" s="82" t="s">
        <v>67</v>
      </c>
      <c r="N3" s="82" t="s">
        <v>68</v>
      </c>
      <c r="O3" s="82" t="s">
        <v>49</v>
      </c>
      <c r="P3" s="82" t="s">
        <v>65</v>
      </c>
    </row>
    <row r="4" spans="1:17" s="16" customFormat="1" ht="60.75" customHeight="1">
      <c r="A4" s="81"/>
      <c r="B4" s="79"/>
      <c r="C4" s="81"/>
      <c r="D4" s="81"/>
      <c r="E4" s="81"/>
      <c r="F4" s="81"/>
      <c r="G4" s="81"/>
      <c r="H4" s="87"/>
      <c r="I4" s="88"/>
      <c r="J4" s="87"/>
      <c r="K4" s="88"/>
      <c r="L4" s="83"/>
      <c r="M4" s="83"/>
      <c r="N4" s="83"/>
      <c r="O4" s="83"/>
      <c r="P4" s="83"/>
    </row>
    <row r="5" spans="1:17" s="16" customFormat="1" ht="48.75" customHeight="1">
      <c r="A5" s="81"/>
      <c r="B5" s="79"/>
      <c r="C5" s="81"/>
      <c r="D5" s="81"/>
      <c r="E5" s="81"/>
      <c r="F5" s="60" t="s">
        <v>2</v>
      </c>
      <c r="G5" s="60" t="s">
        <v>66</v>
      </c>
      <c r="H5" s="8" t="s">
        <v>2</v>
      </c>
      <c r="I5" s="60" t="s">
        <v>66</v>
      </c>
      <c r="J5" s="8" t="s">
        <v>2</v>
      </c>
      <c r="K5" s="60" t="s">
        <v>66</v>
      </c>
      <c r="L5" s="84"/>
      <c r="M5" s="84"/>
      <c r="N5" s="84"/>
      <c r="O5" s="84"/>
      <c r="P5" s="83"/>
    </row>
    <row r="6" spans="1:17" s="17" customFormat="1" ht="34.5" customHeight="1">
      <c r="A6" s="81"/>
      <c r="B6" s="79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 t="s">
        <v>50</v>
      </c>
      <c r="P6" s="84"/>
    </row>
    <row r="7" spans="1:17" s="16" customFormat="1" ht="26.25">
      <c r="A7" s="60">
        <v>1</v>
      </c>
      <c r="B7" s="59">
        <f>+A7+1</f>
        <v>2</v>
      </c>
      <c r="C7" s="59">
        <v>3</v>
      </c>
      <c r="D7" s="60">
        <v>4</v>
      </c>
      <c r="E7" s="59">
        <v>5</v>
      </c>
      <c r="F7" s="59">
        <v>6</v>
      </c>
      <c r="G7" s="60">
        <v>7</v>
      </c>
      <c r="H7" s="59">
        <v>8</v>
      </c>
      <c r="I7" s="59">
        <v>9</v>
      </c>
      <c r="J7" s="60">
        <v>10</v>
      </c>
      <c r="K7" s="59">
        <v>11</v>
      </c>
      <c r="L7" s="59">
        <v>12</v>
      </c>
      <c r="M7" s="60">
        <v>13</v>
      </c>
      <c r="N7" s="59">
        <v>14</v>
      </c>
      <c r="O7" s="59">
        <v>15</v>
      </c>
      <c r="P7" s="60">
        <v>16</v>
      </c>
      <c r="Q7" s="59">
        <f t="shared" ref="Q7" si="0">+P7+1</f>
        <v>17</v>
      </c>
    </row>
    <row r="8" spans="1:17" ht="23.25" customHeight="1">
      <c r="A8" s="80" t="s">
        <v>55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</row>
    <row r="9" spans="1:17" ht="24" customHeight="1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</row>
    <row r="10" spans="1:17" ht="63.75" customHeight="1">
      <c r="A10" s="11"/>
      <c r="B10" s="59" t="s">
        <v>29</v>
      </c>
      <c r="C10" s="59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0"/>
      <c r="O10" s="33"/>
      <c r="P10" s="11"/>
    </row>
    <row r="11" spans="1:17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1485.8*0.3048</f>
        <v>452.87184000000002</v>
      </c>
      <c r="I11" s="33">
        <v>381.113</v>
      </c>
      <c r="J11" s="8">
        <f>1485.8*0.3048</f>
        <v>452.87184000000002</v>
      </c>
      <c r="K11" s="33">
        <v>381.113</v>
      </c>
      <c r="L11" s="12">
        <v>0</v>
      </c>
      <c r="M11" s="12">
        <v>0</v>
      </c>
      <c r="N11" s="11" t="s">
        <v>63</v>
      </c>
      <c r="O11" s="9">
        <v>0</v>
      </c>
      <c r="P11" s="27"/>
    </row>
    <row r="12" spans="1:17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9">
        <v>0</v>
      </c>
      <c r="P12" s="58" t="s">
        <v>73</v>
      </c>
    </row>
    <row r="13" spans="1:17" ht="51" customHeight="1">
      <c r="A13" s="11"/>
      <c r="B13" s="59" t="s">
        <v>30</v>
      </c>
      <c r="C13" s="59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7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>
        <v>0</v>
      </c>
      <c r="I14" s="12">
        <v>0</v>
      </c>
      <c r="J14" s="8">
        <v>0</v>
      </c>
      <c r="K14" s="12">
        <v>0</v>
      </c>
      <c r="L14" s="12">
        <v>0</v>
      </c>
      <c r="M14" s="12">
        <v>0</v>
      </c>
      <c r="N14" s="11" t="s">
        <v>63</v>
      </c>
      <c r="O14" s="12">
        <v>0</v>
      </c>
      <c r="P14" s="58" t="s">
        <v>80</v>
      </c>
    </row>
    <row r="15" spans="1:17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52">
        <f>1445.91*0.3048</f>
        <v>440.71336800000006</v>
      </c>
      <c r="I15" s="12">
        <v>67.992999999999995</v>
      </c>
      <c r="J15" s="52">
        <f>1445.91*0.3048</f>
        <v>440.71336800000006</v>
      </c>
      <c r="K15" s="12">
        <v>67.992999999999995</v>
      </c>
      <c r="L15" s="12">
        <v>0</v>
      </c>
      <c r="M15" s="12">
        <v>0</v>
      </c>
      <c r="N15" s="11" t="s">
        <v>63</v>
      </c>
      <c r="O15" s="12">
        <v>0</v>
      </c>
      <c r="P15" s="27"/>
    </row>
    <row r="16" spans="1:17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8">
        <v>453.8</v>
      </c>
      <c r="I16" s="12">
        <v>451</v>
      </c>
      <c r="J16" s="8">
        <v>453.8</v>
      </c>
      <c r="K16" s="12">
        <v>451</v>
      </c>
      <c r="L16" s="12">
        <v>0</v>
      </c>
      <c r="M16" s="12">
        <v>0</v>
      </c>
      <c r="N16" s="11" t="s">
        <v>63</v>
      </c>
      <c r="O16" s="12">
        <v>0</v>
      </c>
      <c r="P16" s="27"/>
    </row>
    <row r="17" spans="1:17" ht="63.75" customHeight="1">
      <c r="A17" s="11"/>
      <c r="B17" s="59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7" s="63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283.60000000000002</v>
      </c>
      <c r="I18" s="12">
        <v>642.64599999999996</v>
      </c>
      <c r="J18" s="8">
        <v>283.55</v>
      </c>
      <c r="K18" s="12">
        <v>633.92100000000005</v>
      </c>
      <c r="L18" s="12">
        <v>0</v>
      </c>
      <c r="M18" s="12">
        <v>100</v>
      </c>
      <c r="N18" s="11">
        <v>18000</v>
      </c>
      <c r="O18" s="9">
        <v>0</v>
      </c>
      <c r="P18" s="46" t="s">
        <v>86</v>
      </c>
      <c r="Q18" s="16"/>
    </row>
    <row r="19" spans="1:17" s="63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8">
        <v>355.31</v>
      </c>
      <c r="I19" s="12">
        <v>308.108</v>
      </c>
      <c r="J19" s="8">
        <v>355.274</v>
      </c>
      <c r="K19" s="12">
        <v>304.45400000000001</v>
      </c>
      <c r="L19" s="12">
        <v>0</v>
      </c>
      <c r="M19" s="12">
        <v>14</v>
      </c>
      <c r="N19" s="9">
        <v>1000</v>
      </c>
      <c r="O19" s="45">
        <v>0</v>
      </c>
      <c r="P19" s="47" t="s">
        <v>84</v>
      </c>
      <c r="Q19" s="16"/>
    </row>
    <row r="20" spans="1:17" s="63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3">
        <v>236.35</v>
      </c>
      <c r="I20" s="48">
        <v>1740</v>
      </c>
      <c r="J20" s="53">
        <v>236.35</v>
      </c>
      <c r="K20" s="48">
        <v>1740</v>
      </c>
      <c r="L20" s="12">
        <v>0</v>
      </c>
      <c r="M20" s="12">
        <v>0</v>
      </c>
      <c r="N20" s="11">
        <v>15000</v>
      </c>
      <c r="O20" s="45">
        <v>0</v>
      </c>
      <c r="P20" s="46"/>
      <c r="Q20" s="16"/>
    </row>
    <row r="21" spans="1:17" s="63" customFormat="1" ht="63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322.14999999999998</v>
      </c>
      <c r="I21" s="12">
        <v>166.77</v>
      </c>
      <c r="J21" s="8">
        <v>322.05</v>
      </c>
      <c r="K21" s="12">
        <v>162.822</v>
      </c>
      <c r="L21" s="33">
        <v>0</v>
      </c>
      <c r="M21" s="12">
        <v>40</v>
      </c>
      <c r="N21" s="11">
        <v>2500</v>
      </c>
      <c r="O21" s="45">
        <v>0</v>
      </c>
      <c r="P21" s="46"/>
      <c r="Q21" s="16"/>
    </row>
    <row r="22" spans="1:17" s="63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146.5</v>
      </c>
      <c r="I22" s="12">
        <v>514</v>
      </c>
      <c r="J22" s="8">
        <v>146.5</v>
      </c>
      <c r="K22" s="12">
        <v>514</v>
      </c>
      <c r="L22" s="12">
        <v>0</v>
      </c>
      <c r="M22" s="12">
        <v>0</v>
      </c>
      <c r="N22" s="11">
        <v>6000</v>
      </c>
      <c r="O22" s="9">
        <v>0</v>
      </c>
      <c r="P22" s="46"/>
      <c r="Q22" s="16"/>
    </row>
    <row r="23" spans="1:17" s="63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354.3</v>
      </c>
      <c r="I23" s="12">
        <v>396.19</v>
      </c>
      <c r="J23" s="8">
        <v>354.3</v>
      </c>
      <c r="K23" s="12">
        <v>396.19</v>
      </c>
      <c r="L23" s="12">
        <v>0</v>
      </c>
      <c r="M23" s="12">
        <v>0</v>
      </c>
      <c r="N23" s="11">
        <v>500</v>
      </c>
      <c r="O23" s="45">
        <v>0</v>
      </c>
      <c r="P23" s="27"/>
      <c r="Q23" s="16"/>
    </row>
    <row r="24" spans="1:17" s="63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275.8</v>
      </c>
      <c r="I24" s="12">
        <v>370.95699999999999</v>
      </c>
      <c r="J24" s="8">
        <v>275.7</v>
      </c>
      <c r="K24" s="12">
        <v>360.93299999999999</v>
      </c>
      <c r="L24" s="12">
        <v>0</v>
      </c>
      <c r="M24" s="12">
        <v>65</v>
      </c>
      <c r="N24" s="11">
        <v>6900</v>
      </c>
      <c r="O24" s="45">
        <v>0</v>
      </c>
      <c r="P24" s="46"/>
      <c r="Q24" s="16"/>
    </row>
    <row r="25" spans="1:17" s="63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52">
        <v>154.5</v>
      </c>
      <c r="I25" s="48">
        <v>451</v>
      </c>
      <c r="J25" s="52">
        <v>154.5</v>
      </c>
      <c r="K25" s="48">
        <v>451</v>
      </c>
      <c r="L25" s="12">
        <v>0</v>
      </c>
      <c r="M25" s="12">
        <v>0</v>
      </c>
      <c r="N25" s="11">
        <v>2000</v>
      </c>
      <c r="O25" s="12">
        <v>0</v>
      </c>
      <c r="P25" s="46"/>
      <c r="Q25" s="16"/>
    </row>
    <row r="26" spans="1:17" s="63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3">
        <v>238.9</v>
      </c>
      <c r="I26" s="12">
        <v>6659</v>
      </c>
      <c r="J26" s="53">
        <v>238.9</v>
      </c>
      <c r="K26" s="12">
        <v>6659</v>
      </c>
      <c r="L26" s="34">
        <v>100</v>
      </c>
      <c r="M26" s="34">
        <v>50</v>
      </c>
      <c r="N26" s="11">
        <v>9500</v>
      </c>
      <c r="O26" s="45">
        <v>0</v>
      </c>
      <c r="P26" s="46" t="s">
        <v>89</v>
      </c>
      <c r="Q26" s="16"/>
    </row>
    <row r="27" spans="1:17" s="63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48" t="s">
        <v>51</v>
      </c>
      <c r="I27" s="48" t="s">
        <v>51</v>
      </c>
      <c r="J27" s="48" t="s">
        <v>51</v>
      </c>
      <c r="K27" s="48" t="s">
        <v>51</v>
      </c>
      <c r="L27" s="48" t="s">
        <v>51</v>
      </c>
      <c r="M27" s="48" t="s">
        <v>51</v>
      </c>
      <c r="N27" s="49" t="s">
        <v>63</v>
      </c>
      <c r="O27" s="9">
        <v>0</v>
      </c>
      <c r="P27" s="18" t="s">
        <v>59</v>
      </c>
      <c r="Q27" s="16"/>
    </row>
    <row r="28" spans="1:17" s="63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123.6</v>
      </c>
      <c r="I28" s="12">
        <v>732</v>
      </c>
      <c r="J28" s="8">
        <v>123.6</v>
      </c>
      <c r="K28" s="12">
        <v>732</v>
      </c>
      <c r="L28" s="50">
        <v>0</v>
      </c>
      <c r="M28" s="48">
        <v>0</v>
      </c>
      <c r="N28" s="9">
        <v>1000</v>
      </c>
      <c r="O28" s="45">
        <v>0</v>
      </c>
      <c r="P28" s="51" t="s">
        <v>59</v>
      </c>
      <c r="Q28" s="16"/>
    </row>
    <row r="29" spans="1:17" s="73" customFormat="1" ht="63.75" customHeight="1">
      <c r="A29" s="64">
        <v>17</v>
      </c>
      <c r="B29" s="65" t="s">
        <v>38</v>
      </c>
      <c r="C29" s="66">
        <v>6000</v>
      </c>
      <c r="D29" s="67">
        <v>620</v>
      </c>
      <c r="E29" s="69">
        <v>144</v>
      </c>
      <c r="F29" s="68">
        <v>151.5</v>
      </c>
      <c r="G29" s="69">
        <v>408</v>
      </c>
      <c r="H29" s="74">
        <v>150.6</v>
      </c>
      <c r="I29" s="75">
        <v>321</v>
      </c>
      <c r="J29" s="74">
        <v>150.6</v>
      </c>
      <c r="K29" s="75">
        <v>321</v>
      </c>
      <c r="L29" s="76">
        <v>0</v>
      </c>
      <c r="M29" s="76">
        <v>25</v>
      </c>
      <c r="N29" s="64">
        <v>2000</v>
      </c>
      <c r="O29" s="70">
        <v>0</v>
      </c>
      <c r="P29" s="71"/>
      <c r="Q29" s="72"/>
    </row>
    <row r="30" spans="1:17" ht="63.75" customHeight="1">
      <c r="A30" s="11"/>
      <c r="B30" s="59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7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348.38</v>
      </c>
      <c r="I31" s="12">
        <v>56.033000000000001</v>
      </c>
      <c r="J31" s="8">
        <v>348.38</v>
      </c>
      <c r="K31" s="12">
        <v>56.033000000000001</v>
      </c>
      <c r="L31" s="12">
        <v>0</v>
      </c>
      <c r="M31" s="12">
        <v>0</v>
      </c>
      <c r="N31" s="11" t="s">
        <v>63</v>
      </c>
      <c r="O31" s="9">
        <v>0</v>
      </c>
      <c r="P31" s="27"/>
    </row>
    <row r="32" spans="1:17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156.05000000000001</v>
      </c>
      <c r="I32" s="12">
        <v>166.357</v>
      </c>
      <c r="J32" s="8">
        <v>156</v>
      </c>
      <c r="K32" s="12">
        <v>163.94220000000001</v>
      </c>
      <c r="L32" s="12">
        <v>0</v>
      </c>
      <c r="M32" s="12">
        <v>0</v>
      </c>
      <c r="N32" s="11">
        <v>3500</v>
      </c>
      <c r="O32" s="9">
        <v>0</v>
      </c>
      <c r="P32" s="27"/>
    </row>
    <row r="33" spans="1:2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9">
        <v>0</v>
      </c>
      <c r="P33" s="58" t="s">
        <v>77</v>
      </c>
    </row>
    <row r="34" spans="1:21" ht="63.75" customHeight="1">
      <c r="A34" s="11"/>
      <c r="B34" s="59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>
        <v>111.6</v>
      </c>
      <c r="I35" s="12">
        <v>130.87</v>
      </c>
      <c r="J35" s="8">
        <v>111.6</v>
      </c>
      <c r="K35" s="12">
        <v>130.87</v>
      </c>
      <c r="L35" s="12">
        <v>0</v>
      </c>
      <c r="M35" s="12">
        <v>15</v>
      </c>
      <c r="N35" s="11">
        <v>5000</v>
      </c>
      <c r="O35" s="45">
        <v>0</v>
      </c>
      <c r="P35" s="46"/>
    </row>
    <row r="36" spans="1:2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>
        <f>(11*2.54)/100+(26*0.3048)+E36</f>
        <v>94.974199999999996</v>
      </c>
      <c r="I36" s="12">
        <v>816.89</v>
      </c>
      <c r="J36" s="8">
        <f>(10*2.54)/100+(26*0.3048)+E36</f>
        <v>94.948799999999991</v>
      </c>
      <c r="K36" s="12">
        <v>808.58</v>
      </c>
      <c r="L36" s="12">
        <v>0</v>
      </c>
      <c r="M36" s="12">
        <v>50</v>
      </c>
      <c r="N36" s="11">
        <v>8700</v>
      </c>
      <c r="O36" s="9">
        <v>0</v>
      </c>
      <c r="P36" s="46"/>
    </row>
    <row r="37" spans="1:2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>
        <f>(11*2.54)/100+(18*0.3048)+E37</f>
        <v>198.09580000000003</v>
      </c>
      <c r="I37" s="12">
        <v>448</v>
      </c>
      <c r="J37" s="8">
        <f>(10*2.54)/100+(18*0.3048)+E37</f>
        <v>198.07040000000001</v>
      </c>
      <c r="K37" s="12">
        <v>448</v>
      </c>
      <c r="L37" s="12">
        <v>0</v>
      </c>
      <c r="M37" s="12">
        <v>40</v>
      </c>
      <c r="N37" s="11">
        <v>5180</v>
      </c>
      <c r="O37" s="9">
        <v>0</v>
      </c>
      <c r="P37" s="46"/>
      <c r="U37" s="1" t="s">
        <v>79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42"/>
      <c r="P39" s="43"/>
    </row>
    <row r="40" spans="1:21" s="16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78.94</v>
      </c>
      <c r="I40" s="12">
        <v>302.56700000000001</v>
      </c>
      <c r="J40" s="8">
        <v>78.89</v>
      </c>
      <c r="K40" s="12">
        <v>298.31299999999999</v>
      </c>
      <c r="L40" s="12">
        <v>0</v>
      </c>
      <c r="M40" s="12">
        <v>20</v>
      </c>
      <c r="N40" s="11">
        <v>2360</v>
      </c>
      <c r="O40" s="45">
        <v>0</v>
      </c>
      <c r="P40" s="26" t="s">
        <v>81</v>
      </c>
      <c r="Q40" s="11"/>
    </row>
    <row r="41" spans="1:21" s="30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4">
        <v>70</v>
      </c>
      <c r="F41" s="8">
        <v>74</v>
      </c>
      <c r="G41" s="12">
        <v>730</v>
      </c>
      <c r="H41" s="8">
        <v>73.38</v>
      </c>
      <c r="I41" s="12">
        <v>612.29</v>
      </c>
      <c r="J41" s="8">
        <v>73.39</v>
      </c>
      <c r="K41" s="12">
        <v>614.02</v>
      </c>
      <c r="L41" s="12">
        <v>95</v>
      </c>
      <c r="M41" s="12">
        <v>55</v>
      </c>
      <c r="N41" s="11">
        <v>24700</v>
      </c>
      <c r="O41" s="9">
        <v>0</v>
      </c>
      <c r="P41" s="61"/>
      <c r="Q41" s="11"/>
    </row>
    <row r="42" spans="1:21" s="30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51</v>
      </c>
      <c r="J42" s="8">
        <v>105.45</v>
      </c>
      <c r="K42" s="12" t="s">
        <v>51</v>
      </c>
      <c r="L42" s="12">
        <v>0</v>
      </c>
      <c r="M42" s="12">
        <v>0</v>
      </c>
      <c r="N42" s="11">
        <v>1000</v>
      </c>
      <c r="O42" s="45">
        <v>0</v>
      </c>
      <c r="P42" s="26" t="s">
        <v>75</v>
      </c>
      <c r="Q42" s="11"/>
    </row>
    <row r="43" spans="1:21" s="30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2"/>
      <c r="I43" s="12"/>
      <c r="J43" s="60"/>
      <c r="K43" s="12"/>
      <c r="L43" s="12" t="s">
        <v>51</v>
      </c>
      <c r="M43" s="12" t="s">
        <v>51</v>
      </c>
      <c r="N43" s="11" t="s">
        <v>63</v>
      </c>
      <c r="O43" s="12"/>
      <c r="P43" s="26" t="s">
        <v>74</v>
      </c>
      <c r="Q43" s="11"/>
    </row>
    <row r="44" spans="1:21" s="30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124.39</v>
      </c>
      <c r="I44" s="12">
        <v>676.07</v>
      </c>
      <c r="J44" s="8">
        <v>124.39</v>
      </c>
      <c r="K44" s="12">
        <v>676.07</v>
      </c>
      <c r="L44" s="11">
        <v>0</v>
      </c>
      <c r="M44" s="11">
        <v>0</v>
      </c>
      <c r="N44" s="11">
        <v>5000</v>
      </c>
      <c r="O44" s="55"/>
      <c r="P44" s="56" t="s">
        <v>78</v>
      </c>
      <c r="Q44" s="11"/>
    </row>
    <row r="45" spans="1:21" s="30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122.92</v>
      </c>
      <c r="I45" s="12">
        <v>7380</v>
      </c>
      <c r="J45" s="8">
        <v>122.89</v>
      </c>
      <c r="K45" s="12">
        <v>7346</v>
      </c>
      <c r="L45" s="9">
        <v>0</v>
      </c>
      <c r="M45" s="9">
        <v>40</v>
      </c>
      <c r="N45" s="11">
        <v>4500</v>
      </c>
      <c r="O45" s="12"/>
      <c r="P45" s="11"/>
      <c r="Q45" s="11"/>
    </row>
    <row r="46" spans="1:21" s="15" customFormat="1" ht="48" customHeight="1">
      <c r="A46" s="81" t="s">
        <v>57</v>
      </c>
      <c r="B46" s="81"/>
      <c r="C46" s="18">
        <f t="shared" ref="C46" si="1">SUM(C11:C45)</f>
        <v>349775</v>
      </c>
      <c r="D46" s="18"/>
      <c r="E46" s="18"/>
      <c r="F46" s="60"/>
      <c r="G46" s="18">
        <f t="shared" ref="G46" si="2">SUM(G11:G45)</f>
        <v>46385.63</v>
      </c>
      <c r="H46" s="8"/>
      <c r="I46" s="18">
        <f>SUM(I11:I45)</f>
        <v>23790.853999999999</v>
      </c>
      <c r="J46" s="8"/>
      <c r="K46" s="18">
        <f>SUM(K11:K45)</f>
        <v>23717.254199999999</v>
      </c>
      <c r="L46" s="18">
        <f>SUM(L11:L45)</f>
        <v>195</v>
      </c>
      <c r="M46" s="18">
        <f>SUM(M11:M45)</f>
        <v>514</v>
      </c>
      <c r="N46" s="18">
        <f>SUM(N18:N45)</f>
        <v>124340</v>
      </c>
      <c r="O46" s="18"/>
      <c r="P46" s="60"/>
      <c r="Q46" s="44"/>
    </row>
    <row r="47" spans="1:21" s="3" customFormat="1" ht="39" customHeight="1">
      <c r="A47" s="79" t="s">
        <v>56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27"/>
    </row>
    <row r="48" spans="1:21" s="3" customFormat="1" ht="63.75" customHeight="1">
      <c r="A48" s="11"/>
      <c r="B48" s="59" t="s">
        <v>34</v>
      </c>
      <c r="C48" s="59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9"/>
      <c r="P48" s="11"/>
      <c r="Q48" s="27"/>
    </row>
    <row r="49" spans="1:17" s="3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>
        <f>E49+0.3048*5.6</f>
        <v>309.24688000000003</v>
      </c>
      <c r="I49" s="11"/>
      <c r="J49" s="8">
        <f>E49+0.3048*5</f>
        <v>309.06400000000002</v>
      </c>
      <c r="K49" s="11"/>
      <c r="L49" s="9"/>
      <c r="M49" s="12"/>
      <c r="N49" s="9">
        <v>8000</v>
      </c>
      <c r="O49" s="12"/>
      <c r="P49" s="58" t="s">
        <v>83</v>
      </c>
      <c r="Q49" s="27"/>
    </row>
    <row r="50" spans="1:17" s="3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386.25170000000003</v>
      </c>
      <c r="I50" s="52">
        <v>32.808999999999997</v>
      </c>
      <c r="J50" s="8">
        <v>386.25170000000003</v>
      </c>
      <c r="K50" s="52">
        <v>32.808999999999997</v>
      </c>
      <c r="L50" s="9" t="s">
        <v>61</v>
      </c>
      <c r="M50" s="9">
        <v>0</v>
      </c>
      <c r="N50" s="11" t="s">
        <v>63</v>
      </c>
      <c r="O50" s="9"/>
      <c r="P50" s="58"/>
      <c r="Q50" s="27"/>
    </row>
    <row r="51" spans="1:17" ht="63.75" customHeight="1">
      <c r="A51" s="60"/>
      <c r="B51" s="59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  <c r="Q51" s="27"/>
    </row>
    <row r="52" spans="1:17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1669.15*0.3048</f>
        <v>508.75692000000004</v>
      </c>
      <c r="I52" s="12">
        <v>412.31</v>
      </c>
      <c r="J52" s="8">
        <f>1669.15*0.3048</f>
        <v>508.75692000000004</v>
      </c>
      <c r="K52" s="12">
        <v>412.31</v>
      </c>
      <c r="L52" s="9">
        <v>0</v>
      </c>
      <c r="M52" s="9">
        <v>0</v>
      </c>
      <c r="N52" s="11" t="s">
        <v>63</v>
      </c>
      <c r="O52" s="9"/>
      <c r="P52" s="11" t="s">
        <v>76</v>
      </c>
      <c r="Q52" s="27"/>
    </row>
    <row r="53" spans="1:17" s="3" customFormat="1" ht="63.75" customHeight="1">
      <c r="A53" s="60"/>
      <c r="B53" s="59" t="s">
        <v>54</v>
      </c>
      <c r="C53" s="18"/>
      <c r="D53" s="34"/>
      <c r="E53" s="18"/>
      <c r="F53" s="8"/>
      <c r="G53" s="8"/>
      <c r="H53" s="62"/>
      <c r="I53" s="11"/>
      <c r="J53" s="60"/>
      <c r="K53" s="11"/>
      <c r="L53" s="9"/>
      <c r="M53" s="9"/>
      <c r="N53" s="11"/>
      <c r="O53" s="9"/>
      <c r="P53" s="27"/>
      <c r="Q53" s="27"/>
    </row>
    <row r="54" spans="1:17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>
        <f>(20*0.3048)+(3*2.54)/100+E54</f>
        <v>249.97220000000002</v>
      </c>
      <c r="I54" s="12">
        <v>1483.25</v>
      </c>
      <c r="J54" s="8">
        <f>(20*0.3048)+(2*2.54)/100+E54</f>
        <v>249.94680000000002</v>
      </c>
      <c r="K54" s="12">
        <v>1471.69</v>
      </c>
      <c r="L54" s="12" t="s">
        <v>51</v>
      </c>
      <c r="M54" s="12">
        <v>50</v>
      </c>
      <c r="N54" s="11">
        <v>18193</v>
      </c>
      <c r="O54" s="45">
        <v>0</v>
      </c>
      <c r="P54" s="27"/>
      <c r="Q54" s="27"/>
    </row>
    <row r="55" spans="1:17" ht="63.75" customHeight="1">
      <c r="A55" s="11"/>
      <c r="B55" s="59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  <c r="Q55" s="27"/>
    </row>
    <row r="56" spans="1:17" s="2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92.64</v>
      </c>
      <c r="I56" s="12">
        <v>962</v>
      </c>
      <c r="J56" s="8">
        <v>92.59</v>
      </c>
      <c r="K56" s="12">
        <v>946</v>
      </c>
      <c r="L56" s="45">
        <v>0</v>
      </c>
      <c r="M56" s="45">
        <v>80</v>
      </c>
      <c r="N56" s="11">
        <v>17390</v>
      </c>
      <c r="O56" s="45">
        <v>0</v>
      </c>
      <c r="P56" s="61"/>
      <c r="Q56" s="60">
        <v>516</v>
      </c>
    </row>
    <row r="57" spans="1:17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52">
        <v>115.41</v>
      </c>
      <c r="I57" s="12">
        <v>214.76</v>
      </c>
      <c r="J57" s="52">
        <v>115.405</v>
      </c>
      <c r="K57" s="12">
        <v>214.32</v>
      </c>
      <c r="L57" s="45">
        <v>0</v>
      </c>
      <c r="M57" s="45">
        <v>0</v>
      </c>
      <c r="N57" s="11">
        <v>7350</v>
      </c>
      <c r="O57" s="45">
        <v>0</v>
      </c>
      <c r="P57" s="26" t="s">
        <v>82</v>
      </c>
      <c r="Q57" s="27"/>
    </row>
    <row r="58" spans="1:17" s="3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192.02</v>
      </c>
      <c r="I58" s="12">
        <v>36.229999999999997</v>
      </c>
      <c r="J58" s="8">
        <v>192.02</v>
      </c>
      <c r="K58" s="12">
        <v>36.229999999999997</v>
      </c>
      <c r="L58" s="45">
        <v>0</v>
      </c>
      <c r="M58" s="45">
        <v>0</v>
      </c>
      <c r="N58" s="11">
        <v>7200</v>
      </c>
      <c r="O58" s="12">
        <v>0</v>
      </c>
      <c r="P58" s="57"/>
      <c r="Q58" s="27"/>
    </row>
    <row r="59" spans="1:17" s="3" customFormat="1" ht="63.75" customHeight="1">
      <c r="A59" s="60"/>
      <c r="B59" s="59" t="s">
        <v>3</v>
      </c>
      <c r="C59" s="18">
        <f t="shared" ref="C59" si="3">SUM(C49:C58)</f>
        <v>87419</v>
      </c>
      <c r="D59" s="18"/>
      <c r="E59" s="18"/>
      <c r="F59" s="18"/>
      <c r="G59" s="18">
        <f t="shared" ref="G59" si="4">SUM(G49:G58)</f>
        <v>10777</v>
      </c>
      <c r="H59" s="8"/>
      <c r="I59" s="18">
        <f t="shared" ref="I59" si="5">SUM(I49:I58)</f>
        <v>3141.3589999999999</v>
      </c>
      <c r="J59" s="8"/>
      <c r="K59" s="18">
        <f t="shared" ref="K59" si="6">SUM(K49:K58)</f>
        <v>3113.3590000000004</v>
      </c>
      <c r="L59" s="18">
        <f t="shared" ref="L59:M59" si="7">SUM(L49:L58)</f>
        <v>0</v>
      </c>
      <c r="M59" s="18">
        <f t="shared" si="7"/>
        <v>130</v>
      </c>
      <c r="N59" s="18">
        <f>SUM(N49:N58)</f>
        <v>58133</v>
      </c>
      <c r="O59" s="9"/>
      <c r="P59" s="11"/>
      <c r="Q59" s="27"/>
    </row>
    <row r="60" spans="1:17" s="3" customFormat="1" ht="63.75" customHeight="1">
      <c r="A60" s="60"/>
      <c r="B60" s="59" t="s">
        <v>58</v>
      </c>
      <c r="C60" s="18">
        <f t="shared" ref="C60" si="8">C59+C46</f>
        <v>437194</v>
      </c>
      <c r="D60" s="18"/>
      <c r="E60" s="18"/>
      <c r="F60" s="18"/>
      <c r="G60" s="18">
        <f t="shared" ref="G60" si="9">G59+G46</f>
        <v>57162.63</v>
      </c>
      <c r="H60" s="8"/>
      <c r="I60" s="18">
        <f t="shared" ref="I60:K60" si="10">I59+I46</f>
        <v>26932.213</v>
      </c>
      <c r="J60" s="8"/>
      <c r="K60" s="18">
        <f t="shared" si="10"/>
        <v>26830.6132</v>
      </c>
      <c r="L60" s="18">
        <f t="shared" ref="L60:M60" si="11">L59+L46</f>
        <v>195</v>
      </c>
      <c r="M60" s="18">
        <f t="shared" si="11"/>
        <v>644</v>
      </c>
      <c r="N60" s="18">
        <f>N59+N46</f>
        <v>182473</v>
      </c>
      <c r="O60" s="9"/>
      <c r="P60" s="11"/>
      <c r="Q60" s="27"/>
    </row>
    <row r="61" spans="1:17" s="3" customFormat="1" ht="23.25">
      <c r="A61" s="61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26"/>
      <c r="N61" s="11"/>
      <c r="O61" s="26"/>
      <c r="P61" s="27"/>
      <c r="Q61" s="27"/>
    </row>
    <row r="62" spans="1:17" s="3" customFormat="1" ht="15" customHeight="1">
      <c r="A62" s="77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</row>
    <row r="63" spans="1:17" s="3" customFormat="1" ht="22.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</row>
    <row r="64" spans="1:17" s="3" customFormat="1" ht="15" hidden="1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1:P2"/>
    <mergeCell ref="N3:N5"/>
    <mergeCell ref="C3:C5"/>
    <mergeCell ref="P3:P6"/>
    <mergeCell ref="O3:O5"/>
    <mergeCell ref="F3:G4"/>
    <mergeCell ref="M3:M5"/>
    <mergeCell ref="H3:I4"/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  <colBreaks count="1" manualBreakCount="1">
    <brk id="16" max="5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2015-12-09T10:52:45Z</cp:lastPrinted>
  <dcterms:created xsi:type="dcterms:W3CDTF">2000-07-15T07:26:51Z</dcterms:created>
  <dcterms:modified xsi:type="dcterms:W3CDTF">2015-12-11T06:39:56Z</dcterms:modified>
</cp:coreProperties>
</file>