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H54"/>
  <c r="J37"/>
  <c r="J36"/>
  <c r="H37" l="1"/>
  <c r="H36"/>
  <c r="H35"/>
  <c r="H52"/>
  <c r="H33"/>
  <c r="H15"/>
  <c r="H14"/>
  <c r="H11"/>
  <c r="J11" l="1"/>
  <c r="N59"/>
  <c r="N46"/>
  <c r="N60" l="1"/>
  <c r="J52"/>
  <c r="M59"/>
  <c r="L59"/>
  <c r="D59"/>
  <c r="D60" s="1"/>
  <c r="C59"/>
  <c r="M46"/>
  <c r="L46"/>
  <c r="D46"/>
  <c r="C46"/>
  <c r="C60" l="1"/>
  <c r="L60"/>
  <c r="M60"/>
  <c r="J15"/>
  <c r="I59" l="1"/>
  <c r="I46"/>
  <c r="I60" l="1"/>
  <c r="J35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<sst xmlns="http://schemas.openxmlformats.org/spreadsheetml/2006/main" count="123" uniqueCount="86">
  <si>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</si>
  <si>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</si>
  <si>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</si>
  <si>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</si>
  <si>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</si>
  <si>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</si>
  <si>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</si>
  <si>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</si>
  <si>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</si>
  <si>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</si>
  <si>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</si>
  <si>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</si>
  <si>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</si>
  <si>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</si>
  <si>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</si>
  <si>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</si>
  <si>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</si>
  <si>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</si>
  <si>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</si>
  <si>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</si>
  <si>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</si>
  <si>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</si>
  <si>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</si>
  <si>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</si>
  <si>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</si>
  <si>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</si>
  <si>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</si>
  <si>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</si>
  <si>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</si>
  <si>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</si>
  <si>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</si>
  <si>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</si>
  <si>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</si>
  <si>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</si>
  <si>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</si>
  <si>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</si>
  <si>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</si>
  <si>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</si>
  <si>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</si>
  <si>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</si>
  <si>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</si>
  <si>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</si>
  <si>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</si>
  <si>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</si>
  <si>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</si>
  <si>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</si>
  <si>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</si>
  <si>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</si>
  <si>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</si>
  <si>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</si>
  <si>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</si>
  <si>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</si>
  <si>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</si>
  <si>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</si>
  <si>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</si>
  <si>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</si>
  <si>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</si>
  <si>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</si>
  <si>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</si>
  <si>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</si>
  <si>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</si>
  <si>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</si>
  <si>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</si>
  <si>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</si>
  <si>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</si>
  <si>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</si>
  <si>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</si>
  <si>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</si>
  <si>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</si>
  <si>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</si>
  <si>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</si>
  <si>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</si>
  <si>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</si>
  <si>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</si>
  <si>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</si>
  <si>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</si>
  <si>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</si>
  <si>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</si>
  <si>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</si>
  <si>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Water is surplusing over crest</t>
  </si>
  <si>
    <t>Seepage losses</t>
  </si>
  <si>
    <t>Work is in progress
Water surplusing over the crest. 
Gates not erected.</t>
  </si>
  <si>
    <t>(only Rabi)</t>
  </si>
  <si>
    <t xml:space="preserve"> TELANGANA MEDIUM IRRIGATION PROJECTS (BASIN WISE) 
DAILY WATER LEVELS on 27.09.2015.</t>
  </si>
  <si>
    <t>Yesterday Water level i.e., on 26.09.2015</t>
  </si>
  <si>
    <t>Today's Water level i.e., on 27.09.2015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</si>
</sst>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55" activePane="bottomLeft" state="frozen"/>
      <selection pane="bottomLeft" activeCell="T61" sqref="T61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6" customWidth="1"/>
    <col min="9" max="9" width="19.28515625" style="37" customWidth="1"/>
    <col min="10" max="10" width="16.85546875" style="36" customWidth="1"/>
    <col min="11" max="11" width="17.42578125" style="37" customWidth="1"/>
    <col min="12" max="12" width="15.42578125" style="28" customWidth="1"/>
    <col min="13" max="13" width="15.7109375" style="6" customWidth="1"/>
    <col min="14" max="14" width="21.7109375" style="46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2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29" s="19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29" s="19" customFormat="1" ht="9" customHeight="1">
      <c r="A3" s="81" t="s">
        <v>41</v>
      </c>
      <c r="B3" s="85" t="s">
        <v>0</v>
      </c>
      <c r="C3" s="81" t="s">
        <v>73</v>
      </c>
      <c r="D3" s="81" t="s">
        <v>72</v>
      </c>
      <c r="E3" s="81" t="s">
        <v>71</v>
      </c>
      <c r="F3" s="81" t="s">
        <v>1</v>
      </c>
      <c r="G3" s="81"/>
      <c r="H3" s="87" t="s">
        <v>84</v>
      </c>
      <c r="I3" s="88"/>
      <c r="J3" s="87" t="s">
        <v>85</v>
      </c>
      <c r="K3" s="88"/>
      <c r="L3" s="78" t="s">
        <v>49</v>
      </c>
      <c r="M3" s="78" t="s">
        <v>69</v>
      </c>
      <c r="N3" s="78" t="s">
        <v>70</v>
      </c>
      <c r="O3" s="78" t="s">
        <v>50</v>
      </c>
      <c r="P3" s="78" t="s">
        <v>67</v>
      </c>
    </row>
    <row r="4" spans="1:29" s="19" customFormat="1" ht="60.75" customHeight="1">
      <c r="A4" s="81"/>
      <c r="B4" s="85"/>
      <c r="C4" s="81"/>
      <c r="D4" s="81"/>
      <c r="E4" s="81"/>
      <c r="F4" s="81"/>
      <c r="G4" s="81"/>
      <c r="H4" s="89"/>
      <c r="I4" s="90"/>
      <c r="J4" s="89"/>
      <c r="K4" s="90"/>
      <c r="L4" s="79"/>
      <c r="M4" s="79"/>
      <c r="N4" s="79"/>
      <c r="O4" s="79"/>
      <c r="P4" s="79"/>
    </row>
    <row r="5" spans="1:29" s="19" customFormat="1" ht="48.75" customHeight="1">
      <c r="A5" s="81"/>
      <c r="B5" s="85"/>
      <c r="C5" s="81"/>
      <c r="D5" s="81"/>
      <c r="E5" s="81"/>
      <c r="F5" s="50" t="s">
        <v>2</v>
      </c>
      <c r="G5" s="50" t="s">
        <v>68</v>
      </c>
      <c r="H5" s="50" t="s">
        <v>2</v>
      </c>
      <c r="I5" s="50" t="s">
        <v>68</v>
      </c>
      <c r="J5" s="11" t="s">
        <v>2</v>
      </c>
      <c r="K5" s="50" t="s">
        <v>68</v>
      </c>
      <c r="L5" s="80"/>
      <c r="M5" s="80"/>
      <c r="N5" s="80"/>
      <c r="O5" s="80"/>
      <c r="P5" s="79"/>
    </row>
    <row r="6" spans="1:29" s="20" customFormat="1" ht="34.5" customHeight="1">
      <c r="A6" s="81"/>
      <c r="B6" s="85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0"/>
    </row>
    <row r="7" spans="1:29" s="19" customFormat="1" ht="26.25">
      <c r="A7" s="50">
        <v>1</v>
      </c>
      <c r="B7" s="52">
        <f>+A7+1</f>
        <v>2</v>
      </c>
      <c r="C7" s="52">
        <v>3</v>
      </c>
      <c r="D7" s="50">
        <v>4</v>
      </c>
      <c r="E7" s="50">
        <v>5</v>
      </c>
      <c r="F7" s="50">
        <v>6</v>
      </c>
      <c r="G7" s="50">
        <v>7</v>
      </c>
      <c r="H7" s="21">
        <v>8</v>
      </c>
      <c r="I7" s="21">
        <v>9</v>
      </c>
      <c r="J7" s="50">
        <v>10</v>
      </c>
      <c r="K7" s="50">
        <v>11</v>
      </c>
      <c r="L7" s="21">
        <v>12</v>
      </c>
      <c r="M7" s="21">
        <v>13</v>
      </c>
      <c r="N7" s="50">
        <v>14</v>
      </c>
      <c r="O7" s="50">
        <v>15</v>
      </c>
      <c r="P7" s="21">
        <v>16</v>
      </c>
      <c r="Q7" s="45">
        <v>16</v>
      </c>
      <c r="R7" s="50">
        <v>17</v>
      </c>
      <c r="S7" s="50">
        <v>18</v>
      </c>
    </row>
    <row r="8" spans="1:29" ht="23.25" customHeight="1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29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29" ht="63.75" customHeight="1">
      <c r="A10" s="14"/>
      <c r="B10" s="52" t="s">
        <v>30</v>
      </c>
      <c r="C10" s="52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3"/>
      <c r="O10" s="38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0">
        <v>652.94000000000005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38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0" t="s">
        <v>52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4" t="s">
        <v>76</v>
      </c>
      <c r="S12" s="1" t="e">
        <f>IF(#REF!="Full",1,0)</f>
        <v>#REF!</v>
      </c>
    </row>
    <row r="13" spans="1:29" ht="63.75" customHeight="1">
      <c r="A13" s="14"/>
      <c r="B13" s="52" t="s">
        <v>31</v>
      </c>
      <c r="C13" s="52"/>
      <c r="D13" s="40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0">
        <v>1100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0">
        <v>1820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0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52" t="s">
        <v>32</v>
      </c>
      <c r="C17" s="13"/>
      <c r="D17" s="40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0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45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0">
        <v>2474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55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56">
        <v>390.29599999999999</v>
      </c>
      <c r="X19" s="3">
        <v>97.03</v>
      </c>
      <c r="Y19" s="4">
        <v>0</v>
      </c>
      <c r="Z19" s="1">
        <v>0</v>
      </c>
    </row>
    <row r="20" spans="1:26" s="58" customFormat="1" ht="63.75" customHeight="1">
      <c r="A20" s="14">
        <f>+A19+1</f>
        <v>8</v>
      </c>
      <c r="B20" s="22" t="s">
        <v>53</v>
      </c>
      <c r="C20" s="13">
        <v>24500</v>
      </c>
      <c r="D20" s="40">
        <v>2905</v>
      </c>
      <c r="E20" s="15">
        <v>226.3</v>
      </c>
      <c r="F20" s="11">
        <v>239.5</v>
      </c>
      <c r="G20" s="15">
        <v>2890</v>
      </c>
      <c r="H20" s="39">
        <v>237.6</v>
      </c>
      <c r="I20" s="48">
        <v>2148</v>
      </c>
      <c r="J20" s="39">
        <v>237.6</v>
      </c>
      <c r="K20" s="48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5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0">
        <v>924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8">
        <v>105</v>
      </c>
      <c r="M21" s="15">
        <v>70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56"/>
      <c r="X21" s="3"/>
      <c r="Y21" s="4"/>
    </row>
    <row r="22" spans="1:26" s="58" customFormat="1" ht="63.75" customHeight="1">
      <c r="A22" s="14">
        <v>10</v>
      </c>
      <c r="B22" s="22" t="s">
        <v>29</v>
      </c>
      <c r="C22" s="13">
        <v>11000</v>
      </c>
      <c r="D22" s="40">
        <v>1115.77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59"/>
    </row>
    <row r="23" spans="1:26" ht="63.75" customHeight="1">
      <c r="A23" s="14">
        <v>11</v>
      </c>
      <c r="B23" s="22" t="s">
        <v>54</v>
      </c>
      <c r="C23" s="13">
        <v>14000</v>
      </c>
      <c r="D23" s="40">
        <v>1191</v>
      </c>
      <c r="E23" s="15">
        <v>352.5</v>
      </c>
      <c r="F23" s="11">
        <v>358.7</v>
      </c>
      <c r="G23" s="15">
        <v>1852.7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0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277.10000000000002</v>
      </c>
      <c r="K24" s="15">
        <v>518.29999999999995</v>
      </c>
      <c r="L24" s="15">
        <v>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0">
        <v>748.39</v>
      </c>
      <c r="E25" s="15">
        <v>148</v>
      </c>
      <c r="F25" s="11">
        <v>155.5</v>
      </c>
      <c r="G25" s="15">
        <v>567</v>
      </c>
      <c r="H25" s="49">
        <v>154.69999999999999</v>
      </c>
      <c r="I25" s="48">
        <v>474</v>
      </c>
      <c r="J25" s="49">
        <v>154.69999999999999</v>
      </c>
      <c r="K25" s="48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0">
        <v>10393</v>
      </c>
      <c r="E26" s="15"/>
      <c r="F26" s="11">
        <v>243</v>
      </c>
      <c r="G26" s="15">
        <v>10393</v>
      </c>
      <c r="H26" s="39">
        <v>239</v>
      </c>
      <c r="I26" s="15">
        <v>6740</v>
      </c>
      <c r="J26" s="39">
        <v>239</v>
      </c>
      <c r="K26" s="15">
        <v>6740</v>
      </c>
      <c r="L26" s="40">
        <v>0</v>
      </c>
      <c r="M26" s="40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0">
        <v>1074.2470000000001</v>
      </c>
      <c r="E27" s="15"/>
      <c r="F27" s="11">
        <v>165</v>
      </c>
      <c r="G27" s="15">
        <v>134</v>
      </c>
      <c r="H27" s="41" t="s">
        <v>52</v>
      </c>
      <c r="I27" s="42" t="s">
        <v>52</v>
      </c>
      <c r="J27" s="41" t="s">
        <v>52</v>
      </c>
      <c r="K27" s="42" t="s">
        <v>52</v>
      </c>
      <c r="L27" s="42" t="s">
        <v>52</v>
      </c>
      <c r="M27" s="42" t="s">
        <v>52</v>
      </c>
      <c r="N27" s="60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0">
        <v>1100.769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61">
        <v>0</v>
      </c>
      <c r="M28" s="62">
        <v>0</v>
      </c>
      <c r="N28" s="12">
        <v>1000</v>
      </c>
      <c r="O28" s="33">
        <v>0</v>
      </c>
      <c r="P28" s="63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0">
        <v>817.2</v>
      </c>
      <c r="E29" s="15">
        <v>144</v>
      </c>
      <c r="F29" s="11">
        <v>151.5</v>
      </c>
      <c r="G29" s="15">
        <v>408</v>
      </c>
      <c r="H29" s="47">
        <v>151.5</v>
      </c>
      <c r="I29" s="48">
        <v>408</v>
      </c>
      <c r="J29" s="47">
        <v>151.5</v>
      </c>
      <c r="K29" s="48">
        <v>408</v>
      </c>
      <c r="L29" s="61">
        <v>0</v>
      </c>
      <c r="M29" s="61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52" t="s">
        <v>33</v>
      </c>
      <c r="C30" s="13"/>
      <c r="D30" s="40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0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0">
        <v>365.685</v>
      </c>
      <c r="E32" s="14">
        <v>151.18</v>
      </c>
      <c r="F32" s="11">
        <v>159.41</v>
      </c>
      <c r="G32" s="15">
        <v>406.62</v>
      </c>
      <c r="H32" s="11">
        <v>158.4</v>
      </c>
      <c r="I32" s="15">
        <v>314.08949999999999</v>
      </c>
      <c r="J32" s="11">
        <v>158.4</v>
      </c>
      <c r="K32" s="15">
        <v>314.08949999999999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0" t="s">
        <v>52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52" t="s">
        <v>36</v>
      </c>
      <c r="C34" s="13"/>
      <c r="D34" s="40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0">
        <v>781</v>
      </c>
      <c r="E35" s="14">
        <v>107</v>
      </c>
      <c r="F35" s="11">
        <v>115.25</v>
      </c>
      <c r="G35" s="15">
        <v>367</v>
      </c>
      <c r="H35" s="11">
        <f>(5*2.54)/100+(17*0.3048)+E35</f>
        <v>112.3086</v>
      </c>
      <c r="I35" s="15">
        <v>223.06899999999999</v>
      </c>
      <c r="J35" s="11">
        <f>(5*2.54)/100+(17*0.3048)+E35</f>
        <v>112.3086</v>
      </c>
      <c r="K35" s="15">
        <v>223.06899999999999</v>
      </c>
      <c r="L35" s="15">
        <v>0</v>
      </c>
      <c r="M35" s="15">
        <v>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0">
        <v>2000</v>
      </c>
      <c r="E36" s="14">
        <v>86.77</v>
      </c>
      <c r="F36" s="11">
        <v>97.23</v>
      </c>
      <c r="G36" s="15">
        <v>2135</v>
      </c>
      <c r="H36" s="11">
        <f>(2*2.54)/100+(33*0.3048)+E36</f>
        <v>96.879199999999997</v>
      </c>
      <c r="I36" s="15">
        <v>1851.44</v>
      </c>
      <c r="J36" s="11">
        <f>(0*2.54)/100+(33*0.3048)+E36</f>
        <v>96.828400000000002</v>
      </c>
      <c r="K36" s="15">
        <v>1832.59</v>
      </c>
      <c r="L36" s="15">
        <v>0</v>
      </c>
      <c r="M36" s="15">
        <v>100</v>
      </c>
      <c r="N36" s="14">
        <v>8700</v>
      </c>
      <c r="O36" s="12"/>
      <c r="P36" s="30"/>
      <c r="S36" s="1" t="e">
        <f>IF(#REF!="Full",1,0)</f>
        <v>#REF!</v>
      </c>
      <c r="V36" s="64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0">
        <v>5180</v>
      </c>
      <c r="E37" s="14">
        <v>192.33</v>
      </c>
      <c r="F37" s="11">
        <v>203</v>
      </c>
      <c r="G37" s="15">
        <v>2912</v>
      </c>
      <c r="H37" s="11">
        <f>(9*2.54)/100+(25*0.3048)+E37</f>
        <v>200.17860000000002</v>
      </c>
      <c r="I37" s="15">
        <v>1165</v>
      </c>
      <c r="J37" s="11">
        <f>(8*2.54)/100+(25*0.3048)+E37</f>
        <v>200.15320000000003</v>
      </c>
      <c r="K37" s="15">
        <v>1154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0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52" t="s">
        <v>34</v>
      </c>
      <c r="C39" s="13"/>
      <c r="D39" s="40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0">
        <v>2171</v>
      </c>
      <c r="E40" s="14">
        <v>74.42</v>
      </c>
      <c r="F40" s="11">
        <v>81.239999999999995</v>
      </c>
      <c r="G40" s="15">
        <v>558</v>
      </c>
      <c r="H40" s="65">
        <v>81.19</v>
      </c>
      <c r="I40" s="15">
        <v>551.07000000000005</v>
      </c>
      <c r="J40" s="65">
        <v>81.19</v>
      </c>
      <c r="K40" s="15">
        <v>551.07000000000005</v>
      </c>
      <c r="L40" s="15">
        <v>0</v>
      </c>
      <c r="M40" s="15">
        <v>30</v>
      </c>
      <c r="N40" s="14">
        <v>2360</v>
      </c>
      <c r="O40" s="33">
        <v>0</v>
      </c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0">
        <v>5000</v>
      </c>
      <c r="E41" s="66">
        <v>70</v>
      </c>
      <c r="F41" s="11">
        <v>74</v>
      </c>
      <c r="G41" s="15">
        <v>730</v>
      </c>
      <c r="H41" s="11">
        <v>73.099999999999994</v>
      </c>
      <c r="I41" s="15">
        <v>563.91</v>
      </c>
      <c r="J41" s="11">
        <v>73</v>
      </c>
      <c r="K41" s="15">
        <v>548.33000000000004</v>
      </c>
      <c r="L41" s="15">
        <v>250</v>
      </c>
      <c r="M41" s="15">
        <v>250</v>
      </c>
      <c r="N41" s="14">
        <v>24710</v>
      </c>
      <c r="O41" s="12">
        <v>3</v>
      </c>
      <c r="P41" s="50"/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0">
        <v>367</v>
      </c>
      <c r="E42" s="14">
        <v>105.45</v>
      </c>
      <c r="F42" s="11">
        <v>116.7</v>
      </c>
      <c r="G42" s="15">
        <v>87.96</v>
      </c>
      <c r="H42" s="11">
        <v>108.9</v>
      </c>
      <c r="I42" s="15">
        <v>17</v>
      </c>
      <c r="J42" s="11">
        <v>108.7</v>
      </c>
      <c r="K42" s="15">
        <v>15</v>
      </c>
      <c r="L42" s="15">
        <v>0</v>
      </c>
      <c r="M42" s="15">
        <v>0</v>
      </c>
      <c r="N42" s="14">
        <v>1000</v>
      </c>
      <c r="O42" s="33"/>
      <c r="P42" s="54" t="s">
        <v>80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0">
        <v>2047</v>
      </c>
      <c r="E43" s="14" t="s">
        <v>52</v>
      </c>
      <c r="F43" s="11" t="s">
        <v>52</v>
      </c>
      <c r="G43" s="15" t="s">
        <v>52</v>
      </c>
      <c r="H43" s="50"/>
      <c r="I43" s="15"/>
      <c r="J43" s="50"/>
      <c r="K43" s="15"/>
      <c r="L43" s="15" t="s">
        <v>52</v>
      </c>
      <c r="M43" s="15" t="s">
        <v>52</v>
      </c>
      <c r="N43" s="14" t="s">
        <v>64</v>
      </c>
      <c r="O43" s="15"/>
      <c r="P43" s="67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0">
        <v>1231.3</v>
      </c>
      <c r="E44" s="14"/>
      <c r="F44" s="11">
        <v>132.5</v>
      </c>
      <c r="G44" s="15">
        <v>1260</v>
      </c>
      <c r="H44" s="50">
        <v>124.5</v>
      </c>
      <c r="I44" s="15"/>
      <c r="J44" s="50">
        <v>124.5</v>
      </c>
      <c r="K44" s="15"/>
      <c r="L44" s="30"/>
      <c r="M44" s="30"/>
      <c r="N44" s="14">
        <v>5000</v>
      </c>
      <c r="O44" s="68"/>
      <c r="P44" s="69" t="s">
        <v>81</v>
      </c>
      <c r="S44" s="1"/>
      <c r="T44" s="51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0">
        <v>1500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123.84</v>
      </c>
      <c r="K45" s="15">
        <v>8190</v>
      </c>
      <c r="L45" s="12">
        <v>0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81" t="s">
        <v>58</v>
      </c>
      <c r="B46" s="81"/>
      <c r="C46" s="21">
        <f t="shared" ref="C46:D46" si="0">SUM(C11:C45)</f>
        <v>349775</v>
      </c>
      <c r="D46" s="21">
        <f t="shared" si="0"/>
        <v>52670.301000000007</v>
      </c>
      <c r="E46" s="21"/>
      <c r="F46" s="50"/>
      <c r="G46" s="21">
        <f t="shared" ref="G46" si="1">SUM(G11:G45)</f>
        <v>46386.084999999999</v>
      </c>
      <c r="H46" s="11"/>
      <c r="I46" s="21">
        <f>SUM(I11:I45)</f>
        <v>28574.126499999998</v>
      </c>
      <c r="J46" s="11"/>
      <c r="K46" s="21">
        <f>SUM(K11:K45)</f>
        <v>28500.818500000001</v>
      </c>
      <c r="L46" s="21">
        <f>SUM(L11:L45)</f>
        <v>758.79</v>
      </c>
      <c r="M46" s="21">
        <f>SUM(M11:M45)</f>
        <v>800</v>
      </c>
      <c r="N46" s="21">
        <f>SUM(N18:N45)</f>
        <v>123850</v>
      </c>
      <c r="O46" s="21"/>
      <c r="P46" s="50"/>
      <c r="S46" s="5"/>
    </row>
    <row r="47" spans="1:26" s="6" customFormat="1" ht="39" customHeight="1">
      <c r="A47" s="85" t="s">
        <v>57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S47" s="1"/>
    </row>
    <row r="48" spans="1:26" s="6" customFormat="1" ht="63.75" customHeight="1">
      <c r="A48" s="14"/>
      <c r="B48" s="52" t="s">
        <v>35</v>
      </c>
      <c r="C48" s="52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4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0" t="s">
        <v>52</v>
      </c>
      <c r="E49" s="14">
        <v>307.54000000000002</v>
      </c>
      <c r="F49" s="11">
        <v>310.27999999999997</v>
      </c>
      <c r="G49" s="15"/>
      <c r="H49" s="11">
        <v>308.24</v>
      </c>
      <c r="I49" s="14"/>
      <c r="J49" s="11">
        <v>310.27999999999997</v>
      </c>
      <c r="K49" s="14"/>
      <c r="L49" s="12"/>
      <c r="M49" s="12">
        <v>395</v>
      </c>
      <c r="N49" s="12">
        <v>8000</v>
      </c>
      <c r="O49" s="12"/>
      <c r="P49" s="30"/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0">
        <v>3700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65">
        <v>39.841500000000003</v>
      </c>
      <c r="J50" s="11">
        <v>386.404</v>
      </c>
      <c r="K50" s="65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50"/>
      <c r="B51" s="52" t="s">
        <v>6</v>
      </c>
      <c r="C51" s="13"/>
      <c r="D51" s="40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0">
        <v>3025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82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50"/>
      <c r="B53" s="52" t="s">
        <v>55</v>
      </c>
      <c r="C53" s="21"/>
      <c r="D53" s="40"/>
      <c r="E53" s="21"/>
      <c r="F53" s="11"/>
      <c r="G53" s="11"/>
      <c r="H53" s="50"/>
      <c r="I53" s="14"/>
      <c r="J53" s="50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0">
        <v>3200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2547.11</v>
      </c>
      <c r="J54" s="11">
        <f>(26*0.3048)+(8*2.54)/100+E54</f>
        <v>251.928</v>
      </c>
      <c r="K54" s="15">
        <v>2547.11</v>
      </c>
      <c r="L54" s="12">
        <v>0</v>
      </c>
      <c r="M54" s="12">
        <v>80</v>
      </c>
      <c r="N54" s="14">
        <v>18193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52" t="s">
        <v>34</v>
      </c>
      <c r="C55" s="13"/>
      <c r="D55" s="40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0">
        <v>3700</v>
      </c>
      <c r="E56" s="14">
        <v>90.28</v>
      </c>
      <c r="F56" s="11">
        <v>95.86</v>
      </c>
      <c r="G56" s="15">
        <v>2537</v>
      </c>
      <c r="H56" s="11">
        <v>95.64</v>
      </c>
      <c r="I56" s="14">
        <v>2381</v>
      </c>
      <c r="J56" s="11">
        <v>95.64</v>
      </c>
      <c r="K56" s="14">
        <v>2381</v>
      </c>
      <c r="L56" s="12">
        <v>310</v>
      </c>
      <c r="M56" s="12">
        <v>310</v>
      </c>
      <c r="N56" s="14">
        <v>16700</v>
      </c>
      <c r="O56" s="33">
        <v>1.6</v>
      </c>
      <c r="P56" s="53" t="s">
        <v>78</v>
      </c>
      <c r="Q56" s="45">
        <v>516</v>
      </c>
      <c r="S56" s="1" t="e">
        <f>IF(#REF!="Full",1,0)</f>
        <v>#REF!</v>
      </c>
      <c r="W56" s="70"/>
      <c r="X56" s="70">
        <f>0.3048*23.833</f>
        <v>7.2642983999999995</v>
      </c>
      <c r="Y56" s="70"/>
    </row>
    <row r="57" spans="1:25" ht="63.75" customHeight="1">
      <c r="A57" s="14">
        <v>6</v>
      </c>
      <c r="B57" s="22" t="s">
        <v>21</v>
      </c>
      <c r="C57" s="13">
        <v>7354</v>
      </c>
      <c r="D57" s="40">
        <v>1000</v>
      </c>
      <c r="E57" s="14">
        <v>113.39</v>
      </c>
      <c r="F57" s="11">
        <v>118.26</v>
      </c>
      <c r="G57" s="15">
        <v>665</v>
      </c>
      <c r="H57" s="11">
        <v>118.08</v>
      </c>
      <c r="I57" s="15">
        <v>627.65</v>
      </c>
      <c r="J57" s="11">
        <v>118.06</v>
      </c>
      <c r="K57" s="15">
        <v>627.54</v>
      </c>
      <c r="L57" s="15">
        <v>0</v>
      </c>
      <c r="M57" s="15">
        <v>71.8</v>
      </c>
      <c r="N57" s="14">
        <v>7350</v>
      </c>
      <c r="O57" s="33">
        <v>0</v>
      </c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0">
        <v>397.03</v>
      </c>
      <c r="E58" s="14">
        <v>190.62</v>
      </c>
      <c r="F58" s="11">
        <v>195.38</v>
      </c>
      <c r="G58" s="15">
        <v>397</v>
      </c>
      <c r="H58" s="11">
        <v>195.38</v>
      </c>
      <c r="I58" s="15">
        <v>397</v>
      </c>
      <c r="J58" s="11">
        <v>195.3</v>
      </c>
      <c r="K58" s="15">
        <v>386</v>
      </c>
      <c r="L58" s="12">
        <v>50</v>
      </c>
      <c r="M58" s="12">
        <v>180</v>
      </c>
      <c r="N58" s="14">
        <v>7200</v>
      </c>
      <c r="O58" s="15">
        <v>0</v>
      </c>
      <c r="P58" s="71" t="s">
        <v>79</v>
      </c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50"/>
      <c r="B59" s="52" t="s">
        <v>3</v>
      </c>
      <c r="C59" s="21">
        <f t="shared" ref="C59:D59" si="2">SUM(C49:C58)</f>
        <v>87419</v>
      </c>
      <c r="D59" s="21">
        <f t="shared" si="2"/>
        <v>15022.03</v>
      </c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6449.4814999999999</v>
      </c>
      <c r="J59" s="11"/>
      <c r="K59" s="21">
        <f t="shared" si="4"/>
        <v>6438.3715000000002</v>
      </c>
      <c r="L59" s="21">
        <f t="shared" ref="L59:M59" si="5">SUM(L49:L58)</f>
        <v>360</v>
      </c>
      <c r="M59" s="21">
        <f t="shared" si="5"/>
        <v>1036.8</v>
      </c>
      <c r="N59" s="21">
        <f>SUM(N49:N58)</f>
        <v>57443</v>
      </c>
      <c r="O59" s="12"/>
      <c r="P59" s="14"/>
    </row>
    <row r="60" spans="1:25" s="6" customFormat="1" ht="63.75" customHeight="1">
      <c r="A60" s="50"/>
      <c r="B60" s="52" t="s">
        <v>59</v>
      </c>
      <c r="C60" s="21">
        <f t="shared" ref="C60:D60" si="6">C59+C46</f>
        <v>437194</v>
      </c>
      <c r="D60" s="21">
        <f t="shared" si="6"/>
        <v>67692.331000000006</v>
      </c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35023.608</v>
      </c>
      <c r="J60" s="11"/>
      <c r="K60" s="21">
        <f t="shared" si="8"/>
        <v>34939.19</v>
      </c>
      <c r="L60" s="21">
        <f t="shared" ref="L60:M60" si="9">L59+L46</f>
        <v>1118.79</v>
      </c>
      <c r="M60" s="21">
        <f t="shared" si="9"/>
        <v>1836.8</v>
      </c>
      <c r="N60" s="21">
        <f>N59+N46</f>
        <v>181293</v>
      </c>
      <c r="O60" s="12"/>
      <c r="P60" s="14"/>
    </row>
    <row r="61" spans="1:25" s="6" customFormat="1" ht="23.25">
      <c r="A61" s="53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</row>
    <row r="62" spans="1:25" s="6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25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25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6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6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6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6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6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6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6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6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6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6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6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6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6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6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6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6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6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6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6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6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6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6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6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6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6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6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6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6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6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6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6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6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6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6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6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6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6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6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6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6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6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6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6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6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6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6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6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6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6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6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6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6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6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6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6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6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6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6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6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6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6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6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6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6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6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6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6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6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6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6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6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6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6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6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6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6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6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6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6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6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6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6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6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6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6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6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6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6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6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6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6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6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6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6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6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6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6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6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6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6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6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6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6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6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6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6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6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6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6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6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6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6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6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6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6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6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6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6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6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6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6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6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6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6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6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6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6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6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6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6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6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6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6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6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6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6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6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6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6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6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6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6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6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6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6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6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6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6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6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6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6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6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6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6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6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6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6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6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6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6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6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6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6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6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6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6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6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6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6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6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6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6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6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6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6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6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6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6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6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6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6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6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6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6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6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6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6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6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6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6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6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6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6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6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6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6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6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6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6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6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6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6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6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6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6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6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6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6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6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6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6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6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6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6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6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6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6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6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6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6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6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6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6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6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6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6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6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6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6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6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6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6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6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6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6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6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6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6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6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6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6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6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6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6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6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6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6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6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6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6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6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6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6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6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6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6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6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6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6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6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6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6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6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6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6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6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6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6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6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6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6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6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6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6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6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6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6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6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6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6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6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6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6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6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6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6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6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6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6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6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6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6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6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6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6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6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6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6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6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6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6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6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6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6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6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6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6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6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6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6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6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6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6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6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6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6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6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6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6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6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6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6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6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6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6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6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6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6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6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6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6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6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6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6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6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6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6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6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6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6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6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6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6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6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6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6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6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6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6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6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6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6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6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6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6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6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6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6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6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6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6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6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6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6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6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6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6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6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6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6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6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6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6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6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6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6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6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6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6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6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6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6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6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6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6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6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6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6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6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6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6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6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6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6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6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6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6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6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6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6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6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6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6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6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6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6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6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6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6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6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6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6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6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6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6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6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6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6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6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6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6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6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6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6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6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6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6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6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6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6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6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6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6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6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6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6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6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6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6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6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6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6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6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6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6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6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6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6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6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6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6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6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6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6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6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6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6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6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6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6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6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6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6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6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6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6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6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6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6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6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6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6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6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6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6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6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6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6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6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6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6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6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6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6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6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6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6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6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6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6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6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6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6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6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6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6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6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6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6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6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6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6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6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6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6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6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6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6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6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6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6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6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6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6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6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6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6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6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6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6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6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6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6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6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6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6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6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6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6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6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6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6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6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6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6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6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6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6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6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6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6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6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6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6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6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6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6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6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6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6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6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6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6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6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6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6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6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6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6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6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6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6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6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6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6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6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6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6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6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6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6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6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6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6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6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6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6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6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6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6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6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6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6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6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6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6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6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6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6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6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6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6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6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6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6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6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6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6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6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6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6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6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6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6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6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6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6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6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6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6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6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6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6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6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6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6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6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6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6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6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6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6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6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6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6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6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6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6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6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6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6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6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6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6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6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6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6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6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6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6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6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6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6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6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6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6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6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6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6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6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6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6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6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6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6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6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6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6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6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6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6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6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6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6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6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6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6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6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6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6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6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6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6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6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6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6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6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6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6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6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6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6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6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6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6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6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6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6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6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6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6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6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6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6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6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6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6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6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6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6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6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6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6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6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6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6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6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6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6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6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6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6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6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6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6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6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6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6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6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6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6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6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6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6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6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6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6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6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6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6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6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6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6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6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6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6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6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6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6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6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6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6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6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6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6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6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6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6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6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6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6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6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6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6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6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6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6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6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6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6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6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6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6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6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6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6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6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6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6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6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6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6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6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6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6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6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6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6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6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6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6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6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6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6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6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6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6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6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6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6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6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6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6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6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6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6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6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6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6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6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6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6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6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6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6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6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6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6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6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6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6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6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6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6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6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6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6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6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6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6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6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6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6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6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6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6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6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6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6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6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6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6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6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6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6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6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6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6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6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6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6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6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6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6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6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6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6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6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6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6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6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6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6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6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6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6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6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6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6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6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6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6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6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6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6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6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6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6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6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6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6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6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6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6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6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6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6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6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6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6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6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6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6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6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6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6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6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6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6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6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6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6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6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6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6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6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6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6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6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6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6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6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6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6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6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6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6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6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6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6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6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6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6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6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6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6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6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6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6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6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6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6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6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6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6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6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6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6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6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6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6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6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6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6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6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6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6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6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6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6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6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6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6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6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6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6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6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6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6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6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6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6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6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6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6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6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6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6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6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6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6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6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6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6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6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6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6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6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6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6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6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6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6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6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6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6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6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6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6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6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6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6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6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6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6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6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6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6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6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6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6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6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6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6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6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6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6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6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6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6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6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6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6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6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6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6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6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6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6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6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6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6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6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6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6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6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6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6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6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6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6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6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6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6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6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6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6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6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6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6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6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6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6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6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6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6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6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6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6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6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6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6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6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6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6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6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6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6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6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6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6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6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6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6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6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6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6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6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6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6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6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6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6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6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6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6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6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6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6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2015-09-28T07:26:49Z</cp:lastPrinted>
  <dcterms:created xsi:type="dcterms:W3CDTF">2000-07-15T07:26:51Z</dcterms:created>
  <dcterms:modified xsi:type="dcterms:W3CDTF">2015-09-28T07:26:50Z</dcterms:modified>
</cp:coreProperties>
</file>