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52"/>
  <c r="J54" l="1"/>
  <c r="J37"/>
  <c r="J36"/>
  <c r="H54" l="1"/>
  <c r="H49"/>
  <c r="H37"/>
  <c r="H36"/>
  <c r="H35"/>
  <c r="H52"/>
  <c r="H33"/>
  <c r="H15"/>
  <c r="H14"/>
  <c r="H11"/>
  <c r="J35" l="1"/>
  <c r="X50"/>
  <c r="X49"/>
  <c r="J11" l="1"/>
  <c r="J15" l="1"/>
  <c r="T49" l="1"/>
  <c r="S49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<sst xmlns="http://schemas.openxmlformats.org/spreadsheetml/2006/main" count="112" uniqueCount="88">
  <si>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</si>
  <si>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</si>
  <si>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</si>
  <si>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</si>
  <si>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</si>
  <si>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</si>
  <si>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</si>
  <si>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</si>
  <si>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</si>
  <si>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</si>
  <si>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</si>
  <si>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</si>
  <si>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</si>
  <si>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</si>
  <si>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</si>
  <si>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</si>
  <si>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</si>
  <si>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</si>
  <si>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</si>
  <si>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</si>
  <si>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</si>
  <si>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</si>
  <si>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</si>
  <si>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</si>
  <si>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</si>
  <si>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</si>
  <si>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</si>
  <si>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</si>
  <si>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</si>
  <si>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</si>
  <si>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</si>
  <si>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</si>
  <si>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</si>
  <si>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</si>
  <si>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</si>
  <si>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</si>
  <si>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</si>
  <si>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</si>
  <si>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</si>
  <si>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</si>
  <si>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</si>
  <si>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</si>
  <si>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</si>
  <si>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</si>
  <si>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</si>
  <si>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</si>
  <si>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</si>
  <si>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</si>
  <si>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</si>
  <si>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</si>
  <si>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</si>
  <si>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</si>
  <si>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</si>
  <si>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</si>
  <si>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</si>
  <si>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</si>
  <si>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</si>
  <si>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</si>
  <si>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</si>
  <si>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</si>
  <si>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</si>
  <si>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</si>
  <si>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</si>
  <si>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</si>
  <si>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</si>
  <si>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</si>
  <si>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</si>
  <si>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</si>
  <si>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</si>
  <si>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</si>
  <si>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</si>
  <si>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</si>
  <si>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</si>
  <si>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</si>
  <si>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</si>
  <si>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</si>
  <si>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</si>
  <si>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</si>
  <si>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</si>
  <si>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</si>
  <si>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</si>
  <si>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19500 acres transplantation</t>
  </si>
  <si>
    <t>7350 acres transplantation</t>
  </si>
  <si>
    <t>6000 acres transplantation</t>
  </si>
  <si>
    <t>Water not reached to Sill level</t>
  </si>
  <si>
    <t>14400 acres transplantation</t>
  </si>
  <si>
    <t xml:space="preserve"> TELANGANA MEDIUM IRRIGATION PROJECTS (BASIN WISE) 
WATER LEVELS as on Dt : 28-08-2015</t>
  </si>
  <si>
    <t>Water Level on 27.08.2015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</si>
</sst>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8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L13" sqref="L13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97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</row>
    <row r="2" spans="1:28" s="20" customFormat="1" ht="45.75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2"/>
    </row>
    <row r="3" spans="1:28" s="20" customFormat="1" ht="9" customHeight="1">
      <c r="A3" s="86" t="s">
        <v>47</v>
      </c>
      <c r="B3" s="87" t="s">
        <v>0</v>
      </c>
      <c r="C3" s="88" t="s">
        <v>39</v>
      </c>
      <c r="D3" s="86" t="s">
        <v>28</v>
      </c>
      <c r="E3" s="86" t="s">
        <v>1</v>
      </c>
      <c r="F3" s="86"/>
      <c r="G3" s="88" t="s">
        <v>41</v>
      </c>
      <c r="H3" s="91" t="s">
        <v>87</v>
      </c>
      <c r="I3" s="92"/>
      <c r="J3" s="95" t="s">
        <v>29</v>
      </c>
      <c r="K3" s="95"/>
      <c r="L3" s="88" t="s">
        <v>56</v>
      </c>
      <c r="M3" s="88" t="s">
        <v>55</v>
      </c>
      <c r="N3" s="88" t="s">
        <v>58</v>
      </c>
      <c r="O3" s="88" t="s">
        <v>46</v>
      </c>
    </row>
    <row r="4" spans="1:28" s="20" customFormat="1" ht="74.25" customHeight="1">
      <c r="A4" s="86"/>
      <c r="B4" s="87"/>
      <c r="C4" s="89"/>
      <c r="D4" s="86"/>
      <c r="E4" s="86"/>
      <c r="F4" s="86"/>
      <c r="G4" s="89"/>
      <c r="H4" s="93"/>
      <c r="I4" s="94"/>
      <c r="J4" s="95"/>
      <c r="K4" s="95"/>
      <c r="L4" s="89"/>
      <c r="M4" s="89"/>
      <c r="N4" s="89"/>
      <c r="O4" s="89"/>
    </row>
    <row r="5" spans="1:28" s="20" customFormat="1" ht="66.75" customHeight="1">
      <c r="A5" s="86"/>
      <c r="B5" s="87"/>
      <c r="C5" s="89"/>
      <c r="D5" s="86"/>
      <c r="E5" s="72" t="s">
        <v>2</v>
      </c>
      <c r="F5" s="72" t="s">
        <v>27</v>
      </c>
      <c r="G5" s="90"/>
      <c r="H5" s="11" t="s">
        <v>2</v>
      </c>
      <c r="I5" s="38" t="s">
        <v>63</v>
      </c>
      <c r="J5" s="11" t="s">
        <v>2</v>
      </c>
      <c r="K5" s="36" t="s">
        <v>63</v>
      </c>
      <c r="L5" s="90"/>
      <c r="M5" s="90"/>
      <c r="N5" s="90"/>
      <c r="O5" s="90"/>
    </row>
    <row r="6" spans="1:28" s="21" customFormat="1" ht="20.25" customHeight="1">
      <c r="A6" s="86"/>
      <c r="B6" s="87"/>
      <c r="C6" s="90"/>
      <c r="D6" s="86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2">
        <v>1</v>
      </c>
      <c r="B7" s="73">
        <f>+A7+1</f>
        <v>2</v>
      </c>
      <c r="C7" s="72">
        <v>5</v>
      </c>
      <c r="D7" s="72">
        <v>6</v>
      </c>
      <c r="E7" s="72">
        <v>7</v>
      </c>
      <c r="F7" s="72">
        <f>+E7+1</f>
        <v>8</v>
      </c>
      <c r="G7" s="72">
        <v>9</v>
      </c>
      <c r="H7" s="72">
        <v>10</v>
      </c>
      <c r="I7" s="72">
        <v>11</v>
      </c>
      <c r="J7" s="22">
        <v>12</v>
      </c>
      <c r="K7" s="22">
        <v>13</v>
      </c>
      <c r="L7" s="72">
        <v>14</v>
      </c>
      <c r="M7" s="72">
        <v>15</v>
      </c>
      <c r="N7" s="72">
        <v>16</v>
      </c>
      <c r="O7" s="72">
        <v>17</v>
      </c>
      <c r="P7" s="72">
        <v>16</v>
      </c>
      <c r="Q7" s="72">
        <v>17</v>
      </c>
      <c r="R7" s="72">
        <v>18</v>
      </c>
    </row>
    <row r="8" spans="1:28" ht="23.25" customHeight="1">
      <c r="A8" s="80" t="s">
        <v>66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</row>
    <row r="9" spans="1:28" ht="47.25" customHeight="1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5"/>
    </row>
    <row r="10" spans="1:28" ht="39.950000000000003" customHeight="1">
      <c r="A10" s="14"/>
      <c r="B10" s="73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s="104" customFormat="1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1481*0.3048</f>
        <v>451.40880000000004</v>
      </c>
      <c r="I11" s="37">
        <v>215.827</v>
      </c>
      <c r="J11" s="11">
        <f>1481*0.3048</f>
        <v>451.40880000000004</v>
      </c>
      <c r="K11" s="37">
        <v>215.827</v>
      </c>
      <c r="L11" s="15">
        <v>0</v>
      </c>
      <c r="M11" s="15">
        <v>0</v>
      </c>
      <c r="N11" s="12">
        <v>0</v>
      </c>
      <c r="O11" s="14"/>
      <c r="P11" s="1"/>
      <c r="Q11" s="1"/>
      <c r="R11" s="1" t="e">
        <f>IF(#REF!="Full",1,0)</f>
        <v>#REF!</v>
      </c>
      <c r="S11" s="1"/>
      <c r="T11" s="1"/>
      <c r="U11" s="1"/>
      <c r="V11" s="1"/>
      <c r="W11" s="1"/>
      <c r="X11" s="1"/>
      <c r="Y11" s="1"/>
    </row>
    <row r="12" spans="1:28" s="104" customFormat="1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84</v>
      </c>
      <c r="P12" s="1"/>
      <c r="Q12" s="1"/>
      <c r="R12" s="1" t="e">
        <f>IF(#REF!="Full",1,0)</f>
        <v>#REF!</v>
      </c>
      <c r="S12" s="1"/>
      <c r="T12" s="1"/>
      <c r="U12" s="1"/>
      <c r="V12" s="1"/>
      <c r="W12" s="1"/>
      <c r="X12" s="1"/>
      <c r="Y12" s="1"/>
    </row>
    <row r="13" spans="1:28" ht="38.1" customHeight="1">
      <c r="A13" s="14"/>
      <c r="B13" s="73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s="104" customFormat="1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P14" s="1"/>
      <c r="Q14" s="1"/>
      <c r="R14" s="1" t="e">
        <f>IF(#REF!="Full",1,0)</f>
        <v>#REF!</v>
      </c>
      <c r="S14" s="1"/>
      <c r="T14" s="1"/>
      <c r="U14" s="1"/>
      <c r="V14" s="1"/>
      <c r="W14" s="1"/>
      <c r="X14" s="1"/>
      <c r="Y14" s="1"/>
    </row>
    <row r="15" spans="1:28" s="104" customFormat="1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5">
        <v>122.383</v>
      </c>
      <c r="J15" s="11">
        <f>1447.33*0.3048</f>
        <v>441.14618400000001</v>
      </c>
      <c r="K15" s="55">
        <v>122.383</v>
      </c>
      <c r="L15" s="15">
        <v>0</v>
      </c>
      <c r="M15" s="15">
        <v>0</v>
      </c>
      <c r="N15" s="15">
        <v>0</v>
      </c>
      <c r="O15" s="14"/>
      <c r="P15" s="1"/>
      <c r="Q15" s="1"/>
      <c r="R15" s="1" t="e">
        <f>IF(#REF!="Full",1,0)</f>
        <v>#REF!</v>
      </c>
      <c r="S15" s="1"/>
      <c r="T15" s="1"/>
      <c r="U15" s="1"/>
      <c r="V15" s="1"/>
      <c r="W15" s="1"/>
      <c r="X15" s="1"/>
      <c r="Y15" s="1"/>
    </row>
    <row r="16" spans="1:28" s="104" customFormat="1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60</v>
      </c>
      <c r="O16" s="56"/>
      <c r="P16" s="1"/>
      <c r="Q16" s="1"/>
      <c r="R16" s="1" t="e">
        <f>IF(#REF!="Full",1,0)</f>
        <v>#REF!</v>
      </c>
      <c r="S16" s="1"/>
      <c r="T16" s="1"/>
      <c r="U16" s="1"/>
      <c r="V16" s="1"/>
      <c r="W16" s="1"/>
      <c r="X16" s="1"/>
      <c r="Y16" s="1"/>
    </row>
    <row r="17" spans="1:25" ht="38.1" customHeight="1">
      <c r="A17" s="14"/>
      <c r="B17" s="73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5" s="104" customFormat="1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285.3</v>
      </c>
      <c r="I18" s="15">
        <v>965.34500000000003</v>
      </c>
      <c r="J18" s="11">
        <v>285.3</v>
      </c>
      <c r="K18" s="15">
        <v>965.34500000000003</v>
      </c>
      <c r="L18" s="15">
        <v>0</v>
      </c>
      <c r="M18" s="15">
        <v>0</v>
      </c>
      <c r="N18" s="12">
        <v>1</v>
      </c>
      <c r="O18" s="14"/>
      <c r="P18" s="20"/>
      <c r="Q18" s="1"/>
      <c r="R18" s="1" t="e">
        <f>IF(#REF!="Full",1,0)</f>
        <v>#REF!</v>
      </c>
      <c r="S18" s="1"/>
      <c r="T18" s="1"/>
      <c r="U18" s="2"/>
      <c r="V18" s="3"/>
      <c r="W18" s="3"/>
      <c r="X18" s="3"/>
      <c r="Y18" s="1"/>
    </row>
    <row r="19" spans="1:25" s="104" customFormat="1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354.66500000000002</v>
      </c>
      <c r="I19" s="37">
        <v>237.60599999999999</v>
      </c>
      <c r="J19" s="49">
        <v>354.66500000000002</v>
      </c>
      <c r="K19" s="37">
        <v>237.60599999999999</v>
      </c>
      <c r="L19" s="15">
        <v>0</v>
      </c>
      <c r="M19" s="15">
        <v>0</v>
      </c>
      <c r="N19" s="39">
        <v>0</v>
      </c>
      <c r="O19" s="15" t="s">
        <v>73</v>
      </c>
      <c r="P19" s="20" t="s">
        <v>30</v>
      </c>
      <c r="Q19" s="1"/>
      <c r="R19" s="1" t="e">
        <f>IF(#REF!="Full",1,0)</f>
        <v>#REF!</v>
      </c>
      <c r="S19" s="1"/>
      <c r="T19" s="1"/>
      <c r="U19" s="2"/>
      <c r="V19" s="16"/>
      <c r="W19" s="3">
        <f>1161*0.3048</f>
        <v>353.87280000000004</v>
      </c>
      <c r="X19" s="4"/>
      <c r="Y19" s="1"/>
    </row>
    <row r="20" spans="1:25" s="59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0</v>
      </c>
      <c r="O20" s="57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5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323.85000000000002</v>
      </c>
      <c r="I21" s="15">
        <v>236</v>
      </c>
      <c r="J21" s="11">
        <v>323.85000000000002</v>
      </c>
      <c r="K21" s="15">
        <v>236</v>
      </c>
      <c r="L21" s="37">
        <v>24.57</v>
      </c>
      <c r="M21" s="15">
        <v>24.57</v>
      </c>
      <c r="N21" s="39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5" s="59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147.55000000000001</v>
      </c>
      <c r="I22" s="15">
        <v>838</v>
      </c>
      <c r="J22" s="11">
        <v>147.55000000000001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5" s="104" customFormat="1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39">
        <v>3.2</v>
      </c>
      <c r="O23" s="56"/>
      <c r="P23" s="20"/>
      <c r="Q23" s="1"/>
      <c r="R23" s="1"/>
      <c r="S23" s="1"/>
      <c r="T23" s="1"/>
      <c r="U23" s="2"/>
      <c r="V23" s="3"/>
      <c r="W23" s="3"/>
      <c r="X23" s="3"/>
      <c r="Y23" s="1"/>
    </row>
    <row r="24" spans="1:25" s="104" customFormat="1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277.14999999999998</v>
      </c>
      <c r="I24" s="15">
        <v>524.66899999999998</v>
      </c>
      <c r="J24" s="11">
        <v>277.14999999999998</v>
      </c>
      <c r="K24" s="15">
        <v>524.66899999999998</v>
      </c>
      <c r="L24" s="15">
        <v>0</v>
      </c>
      <c r="M24" s="15">
        <v>0</v>
      </c>
      <c r="N24" s="39">
        <v>0</v>
      </c>
      <c r="O24" s="50"/>
      <c r="P24" s="20"/>
      <c r="Q24" s="1"/>
      <c r="R24" s="1"/>
      <c r="S24" s="1"/>
      <c r="T24" s="1"/>
      <c r="U24" s="2"/>
      <c r="V24" s="3"/>
      <c r="W24" s="3"/>
      <c r="X24" s="3"/>
      <c r="Y24" s="1"/>
    </row>
    <row r="25" spans="1:25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1.4</v>
      </c>
      <c r="O25" s="14"/>
      <c r="P25" s="20"/>
    </row>
    <row r="26" spans="1:25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61">
        <v>0</v>
      </c>
      <c r="M26" s="15">
        <v>0</v>
      </c>
      <c r="N26" s="12">
        <v>0</v>
      </c>
      <c r="O26" s="14"/>
      <c r="P26" s="20"/>
    </row>
    <row r="27" spans="1:25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20"/>
    </row>
    <row r="28" spans="1:25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4">
        <v>0</v>
      </c>
      <c r="M28" s="65" t="s">
        <v>78</v>
      </c>
      <c r="N28" s="39">
        <v>0</v>
      </c>
      <c r="O28" s="63" t="s">
        <v>72</v>
      </c>
      <c r="P28" s="20"/>
    </row>
    <row r="29" spans="1:25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357</v>
      </c>
      <c r="J29" s="11">
        <v>151</v>
      </c>
      <c r="K29" s="15">
        <v>357</v>
      </c>
      <c r="L29" s="66">
        <v>0</v>
      </c>
      <c r="M29" s="66">
        <v>50</v>
      </c>
      <c r="N29" s="39">
        <v>0</v>
      </c>
      <c r="O29" s="14"/>
      <c r="P29" s="20"/>
    </row>
    <row r="30" spans="1:25" ht="38.1" customHeight="1">
      <c r="A30" s="14"/>
      <c r="B30" s="73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5" s="104" customFormat="1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7">
        <v>54.457999999999998</v>
      </c>
      <c r="J31" s="11">
        <v>348.35</v>
      </c>
      <c r="K31" s="37">
        <v>54.457999999999998</v>
      </c>
      <c r="L31" s="15">
        <v>0</v>
      </c>
      <c r="M31" s="15">
        <v>0</v>
      </c>
      <c r="N31" s="12">
        <v>0</v>
      </c>
      <c r="O31" s="14"/>
      <c r="P31" s="1"/>
      <c r="Q31" s="1"/>
      <c r="R31" s="1" t="e">
        <f>IF(#REF!="Full",1,0)</f>
        <v>#REF!</v>
      </c>
      <c r="S31" s="1"/>
      <c r="T31" s="1"/>
      <c r="U31" s="1"/>
      <c r="V31" s="1"/>
      <c r="W31" s="1"/>
      <c r="X31" s="1"/>
      <c r="Y31" s="1"/>
    </row>
    <row r="32" spans="1:25" s="104" customFormat="1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157.55000000000001</v>
      </c>
      <c r="I32" s="37">
        <v>251.58</v>
      </c>
      <c r="J32" s="11">
        <v>157.55000000000001</v>
      </c>
      <c r="K32" s="37">
        <v>251.58</v>
      </c>
      <c r="L32" s="15">
        <v>0</v>
      </c>
      <c r="M32" s="15">
        <v>40</v>
      </c>
      <c r="N32" s="39">
        <v>0</v>
      </c>
      <c r="O32" s="71"/>
      <c r="P32" s="1"/>
      <c r="Q32" s="1"/>
      <c r="R32" s="1" t="e">
        <f>IF(#REF!="Full",1,0)</f>
        <v>#REF!</v>
      </c>
      <c r="S32" s="1"/>
      <c r="T32" s="1"/>
      <c r="U32" s="1"/>
      <c r="V32" s="1"/>
      <c r="W32" s="1"/>
      <c r="X32" s="1"/>
      <c r="Y32" s="1"/>
    </row>
    <row r="33" spans="1:25" s="104" customFormat="1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P33" s="1"/>
      <c r="Q33" s="1"/>
      <c r="R33" s="1" t="e">
        <f>IF(#REF!="Full",1,0)</f>
        <v>#REF!</v>
      </c>
      <c r="S33" s="1"/>
      <c r="T33" s="1"/>
      <c r="U33" s="1"/>
      <c r="V33" s="1"/>
      <c r="W33" s="1"/>
      <c r="X33" s="1"/>
      <c r="Y33" s="1"/>
    </row>
    <row r="34" spans="1:25" ht="60" customHeight="1">
      <c r="A34" s="14"/>
      <c r="B34" s="73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s="104" customFormat="1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12">
        <v>0</v>
      </c>
      <c r="O35" s="14"/>
      <c r="P35" s="1"/>
      <c r="Q35" s="1"/>
      <c r="R35" s="1" t="e">
        <f>IF(#REF!="Full",1,0)</f>
        <v>#REF!</v>
      </c>
      <c r="S35" s="1"/>
      <c r="T35" s="1"/>
      <c r="U35" s="1"/>
      <c r="V35" s="1"/>
      <c r="W35" s="1"/>
      <c r="X35" s="1"/>
      <c r="Y35" s="1"/>
    </row>
    <row r="36" spans="1:25" s="104" customFormat="1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(8*2.54)/100+(33*0.3048)+D36</f>
        <v>97.031599999999997</v>
      </c>
      <c r="I36" s="15">
        <v>2000</v>
      </c>
      <c r="J36" s="11">
        <f>(4*2.54)/100+(33*0.3048)+D36</f>
        <v>96.929999999999993</v>
      </c>
      <c r="K36" s="15">
        <v>1970</v>
      </c>
      <c r="L36" s="15">
        <v>0</v>
      </c>
      <c r="M36" s="15">
        <v>100</v>
      </c>
      <c r="N36" s="12">
        <v>0</v>
      </c>
      <c r="O36" s="14"/>
      <c r="P36" s="1"/>
      <c r="Q36" s="1"/>
      <c r="R36" s="1" t="e">
        <f>IF(#REF!="Full",1,0)</f>
        <v>#REF!</v>
      </c>
      <c r="S36" s="1"/>
      <c r="T36" s="1"/>
      <c r="U36" s="67">
        <f>(33*0.3048)+2.54+D36</f>
        <v>99.368399999999994</v>
      </c>
      <c r="V36" s="1"/>
      <c r="W36" s="1"/>
      <c r="X36" s="1"/>
      <c r="Y36" s="1"/>
    </row>
    <row r="37" spans="1:25" s="104" customFormat="1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(6*2.54)/100+(22*0.3048)+D37</f>
        <v>199.18800000000002</v>
      </c>
      <c r="I37" s="15">
        <v>750</v>
      </c>
      <c r="J37" s="11">
        <f>(5*2.54)/100+(22*0.3048)+D37</f>
        <v>199.16260000000003</v>
      </c>
      <c r="K37" s="15">
        <v>730</v>
      </c>
      <c r="L37" s="15">
        <v>0</v>
      </c>
      <c r="M37" s="15">
        <v>0</v>
      </c>
      <c r="N37" s="12">
        <v>0</v>
      </c>
      <c r="O37" s="14"/>
      <c r="P37" s="1"/>
      <c r="Q37" s="1"/>
      <c r="R37" s="1" t="e">
        <f>IF(#REF!="Full",1,0)</f>
        <v>#REF!</v>
      </c>
      <c r="S37" s="1"/>
      <c r="T37" s="1"/>
      <c r="U37" s="1"/>
      <c r="V37" s="1"/>
      <c r="W37" s="1"/>
      <c r="X37" s="1"/>
      <c r="Y37" s="1"/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s="104" customFormat="1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81.14</v>
      </c>
      <c r="I40" s="15">
        <v>544.75</v>
      </c>
      <c r="J40" s="11">
        <v>81.14</v>
      </c>
      <c r="K40" s="15">
        <v>544.75</v>
      </c>
      <c r="L40" s="15">
        <v>0</v>
      </c>
      <c r="M40" s="15">
        <v>21</v>
      </c>
      <c r="N40" s="39">
        <v>0</v>
      </c>
      <c r="O40" s="14" t="s">
        <v>80</v>
      </c>
      <c r="P40" s="1"/>
      <c r="Q40" s="1"/>
      <c r="R40" s="1" t="e">
        <f>IF(#REF!="Full",1,0)</f>
        <v>#REF!</v>
      </c>
      <c r="S40" s="1"/>
      <c r="T40" s="1"/>
      <c r="U40" s="1"/>
      <c r="V40" s="1"/>
      <c r="W40" s="1"/>
      <c r="X40" s="1"/>
      <c r="Y40" s="1"/>
    </row>
    <row r="41" spans="1:25" s="103" customFormat="1" ht="75.75" customHeight="1">
      <c r="A41" s="14">
        <v>25</v>
      </c>
      <c r="B41" s="14" t="s">
        <v>22</v>
      </c>
      <c r="C41" s="13">
        <v>24710</v>
      </c>
      <c r="D41" s="68">
        <v>70</v>
      </c>
      <c r="E41" s="11">
        <v>74</v>
      </c>
      <c r="F41" s="15">
        <v>730</v>
      </c>
      <c r="G41" s="15">
        <v>240000</v>
      </c>
      <c r="H41" s="11">
        <v>73.25</v>
      </c>
      <c r="I41" s="14">
        <v>589.79999999999995</v>
      </c>
      <c r="J41" s="11">
        <v>73</v>
      </c>
      <c r="K41" s="14">
        <v>548.33000000000004</v>
      </c>
      <c r="L41" s="15">
        <v>2150</v>
      </c>
      <c r="M41" s="15">
        <v>250</v>
      </c>
      <c r="N41" s="12">
        <v>20</v>
      </c>
      <c r="O41" s="14" t="s">
        <v>81</v>
      </c>
      <c r="P41" s="6"/>
      <c r="Q41" s="6"/>
      <c r="R41" s="1" t="e">
        <f>IF(#REF!="Full",1,0)</f>
        <v>#REF!</v>
      </c>
      <c r="S41" s="6"/>
      <c r="T41" s="6"/>
      <c r="U41" s="6"/>
      <c r="V41" s="6"/>
      <c r="W41" s="6"/>
      <c r="X41" s="6"/>
      <c r="Y41" s="6"/>
    </row>
    <row r="42" spans="1:25" s="103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2">
        <v>114.4</v>
      </c>
      <c r="I42" s="14">
        <v>67</v>
      </c>
      <c r="J42" s="72">
        <v>115</v>
      </c>
      <c r="K42" s="14">
        <v>77</v>
      </c>
      <c r="L42" s="15">
        <v>891.2</v>
      </c>
      <c r="M42" s="15">
        <v>0</v>
      </c>
      <c r="N42" s="39">
        <v>9.6</v>
      </c>
      <c r="O42" s="69" t="s">
        <v>75</v>
      </c>
      <c r="P42" s="6"/>
      <c r="Q42" s="6"/>
      <c r="R42" s="1"/>
      <c r="S42" s="6"/>
      <c r="T42" s="6"/>
      <c r="U42" s="6"/>
      <c r="V42" s="6"/>
      <c r="W42" s="6"/>
      <c r="X42" s="6"/>
      <c r="Y42" s="6"/>
    </row>
    <row r="43" spans="1:25" s="103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2"/>
      <c r="I43" s="14"/>
      <c r="J43" s="72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P43" s="6"/>
      <c r="Q43" s="6"/>
      <c r="R43" s="1"/>
      <c r="S43" s="6"/>
      <c r="T43" s="6"/>
      <c r="U43" s="6"/>
      <c r="V43" s="6"/>
      <c r="W43" s="6"/>
      <c r="X43" s="6"/>
      <c r="Y43" s="6"/>
    </row>
    <row r="44" spans="1:25" s="103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2">
        <v>124.5</v>
      </c>
      <c r="I44" s="14"/>
      <c r="J44" s="72">
        <v>124.5</v>
      </c>
      <c r="K44" s="14"/>
      <c r="L44" s="86" t="s">
        <v>72</v>
      </c>
      <c r="M44" s="86"/>
      <c r="N44" s="86"/>
      <c r="O44" s="86"/>
      <c r="P44" s="6"/>
      <c r="Q44" s="6"/>
      <c r="R44" s="1"/>
      <c r="S44" s="6"/>
      <c r="T44" s="6"/>
      <c r="U44" s="6"/>
      <c r="V44" s="6"/>
      <c r="W44" s="6"/>
      <c r="X44" s="6"/>
      <c r="Y44" s="6"/>
    </row>
    <row r="45" spans="1:25" s="103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122.43</v>
      </c>
      <c r="I45" s="15">
        <v>6923</v>
      </c>
      <c r="J45" s="11">
        <v>122.43</v>
      </c>
      <c r="K45" s="15">
        <v>6923</v>
      </c>
      <c r="L45" s="12">
        <v>0</v>
      </c>
      <c r="M45" s="12">
        <v>0</v>
      </c>
      <c r="N45" s="15">
        <v>0</v>
      </c>
      <c r="O45" s="14"/>
      <c r="P45" s="6"/>
      <c r="Q45" s="6"/>
      <c r="R45" s="1"/>
      <c r="S45" s="6"/>
      <c r="T45" s="6"/>
      <c r="U45" s="6"/>
      <c r="V45" s="6"/>
      <c r="W45" s="6"/>
      <c r="X45" s="6"/>
      <c r="Y45" s="6"/>
    </row>
    <row r="46" spans="1:25" s="19" customFormat="1" ht="46.5" customHeight="1">
      <c r="A46" s="86" t="s">
        <v>69</v>
      </c>
      <c r="B46" s="86"/>
      <c r="C46" s="22">
        <f t="shared" ref="C46:G46" si="0">SUM(C11:C45)</f>
        <v>349582</v>
      </c>
      <c r="D46" s="22">
        <f t="shared" si="0"/>
        <v>6233.8550000000005</v>
      </c>
      <c r="E46" s="72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25028.103999999999</v>
      </c>
      <c r="J46" s="11"/>
      <c r="K46" s="22">
        <f>SUM(K11:K45)</f>
        <v>24946.634000000002</v>
      </c>
      <c r="L46" s="22"/>
      <c r="M46" s="22"/>
      <c r="N46" s="22"/>
      <c r="O46" s="72"/>
      <c r="R46" s="5"/>
    </row>
    <row r="47" spans="1:25" s="6" customFormat="1" ht="64.5" customHeight="1">
      <c r="A47" s="77" t="s">
        <v>67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9"/>
      <c r="R47" s="1"/>
    </row>
    <row r="48" spans="1:25" s="6" customFormat="1" ht="38.1" customHeight="1">
      <c r="A48" s="14"/>
      <c r="B48" s="73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5" s="103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1*0.3048+D49</f>
        <v>307.84480000000002</v>
      </c>
      <c r="I49" s="14"/>
      <c r="J49" s="11">
        <f>2.5*0.3048+D49</f>
        <v>308.30200000000002</v>
      </c>
      <c r="K49" s="14"/>
      <c r="L49" s="12"/>
      <c r="M49" s="12"/>
      <c r="N49" s="12"/>
      <c r="O49" s="12" t="s">
        <v>74</v>
      </c>
      <c r="P49" s="6"/>
      <c r="Q49" s="6"/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U49" s="6"/>
      <c r="V49" s="6"/>
      <c r="W49" s="6"/>
      <c r="X49" s="27">
        <f>E49-2.4</f>
        <v>307.88</v>
      </c>
      <c r="Y49" s="6"/>
    </row>
    <row r="50" spans="1:25" s="103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49">
        <v>37.028500000000001</v>
      </c>
      <c r="J50" s="11">
        <v>386.34314000000001</v>
      </c>
      <c r="K50" s="49">
        <v>37.028500000000001</v>
      </c>
      <c r="L50" s="12" t="s">
        <v>78</v>
      </c>
      <c r="M50" s="12">
        <v>0</v>
      </c>
      <c r="N50" s="12">
        <v>0</v>
      </c>
      <c r="O50" s="14"/>
      <c r="P50" s="6"/>
      <c r="Q50" s="6"/>
      <c r="R50" s="1" t="e">
        <f>IF(#REF!="Full",1,0)</f>
        <v>#REF!</v>
      </c>
      <c r="S50" s="6"/>
      <c r="T50" s="6"/>
      <c r="U50" s="6"/>
      <c r="V50" s="6"/>
      <c r="W50" s="6"/>
      <c r="X50" s="6">
        <f>307.54+0.3</f>
        <v>307.84000000000003</v>
      </c>
      <c r="Y50" s="6"/>
    </row>
    <row r="51" spans="1:25" ht="38.1" customHeight="1">
      <c r="A51" s="72"/>
      <c r="B51" s="73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5" s="104" customFormat="1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1669.25*0.3048</f>
        <v>508.78740000000005</v>
      </c>
      <c r="I52" s="15">
        <v>416.14</v>
      </c>
      <c r="J52" s="11">
        <f>1669.25*0.3048</f>
        <v>508.78740000000005</v>
      </c>
      <c r="K52" s="15">
        <v>416.14</v>
      </c>
      <c r="L52" s="12">
        <v>0</v>
      </c>
      <c r="M52" s="12">
        <v>0</v>
      </c>
      <c r="N52" s="12">
        <v>0</v>
      </c>
      <c r="O52" s="15"/>
      <c r="P52" s="1"/>
      <c r="Q52" s="1"/>
      <c r="R52" s="1" t="e">
        <f>IF(#REF!="Full",1,0)</f>
        <v>#REF!</v>
      </c>
      <c r="S52" s="1"/>
      <c r="T52" s="1"/>
      <c r="U52" s="1"/>
      <c r="V52" s="26"/>
      <c r="W52" s="26"/>
      <c r="X52" s="26"/>
      <c r="Y52" s="1"/>
    </row>
    <row r="53" spans="1:25" s="6" customFormat="1" ht="38.1" customHeight="1">
      <c r="A53" s="72"/>
      <c r="B53" s="73" t="s">
        <v>65</v>
      </c>
      <c r="C53" s="22"/>
      <c r="D53" s="22"/>
      <c r="E53" s="11"/>
      <c r="F53" s="11"/>
      <c r="G53" s="11"/>
      <c r="H53" s="72"/>
      <c r="I53" s="14"/>
      <c r="J53" s="72"/>
      <c r="K53" s="14"/>
      <c r="L53" s="12"/>
      <c r="M53" s="12"/>
      <c r="N53" s="12"/>
      <c r="O53" s="14"/>
      <c r="V53" s="24"/>
      <c r="W53" s="24"/>
      <c r="X53" s="24"/>
    </row>
    <row r="54" spans="1:25" s="104" customFormat="1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(25*0.3048)+(10*2.54)/100+D54</f>
        <v>251.67400000000001</v>
      </c>
      <c r="I54" s="15">
        <v>2375</v>
      </c>
      <c r="J54" s="11">
        <f>(25*0.3048)+(8*2.54)/100+D54</f>
        <v>251.6232</v>
      </c>
      <c r="K54" s="15">
        <v>2345</v>
      </c>
      <c r="L54" s="12">
        <v>0</v>
      </c>
      <c r="M54" s="12">
        <v>100</v>
      </c>
      <c r="N54" s="12">
        <v>0</v>
      </c>
      <c r="O54" s="14"/>
      <c r="P54" s="1"/>
      <c r="Q54" s="1"/>
      <c r="R54" s="1" t="e">
        <f>IF(#REF!="Full",1,0)</f>
        <v>#REF!</v>
      </c>
      <c r="S54" s="1"/>
      <c r="T54" s="1"/>
      <c r="U54" s="1"/>
      <c r="V54" s="26"/>
      <c r="W54" s="26">
        <f>(23*0.3048)+(10*2.54)</f>
        <v>32.410399999999996</v>
      </c>
      <c r="X54" s="26"/>
      <c r="Y54" s="1"/>
    </row>
    <row r="55" spans="1:25" ht="38.1" customHeight="1">
      <c r="A55" s="14"/>
      <c r="B55" s="73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5" s="10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94.49</v>
      </c>
      <c r="I56" s="14">
        <v>1737</v>
      </c>
      <c r="J56" s="11">
        <v>94.49</v>
      </c>
      <c r="K56" s="14">
        <v>1737</v>
      </c>
      <c r="L56" s="12">
        <v>0</v>
      </c>
      <c r="M56" s="12">
        <v>220</v>
      </c>
      <c r="N56" s="39">
        <v>0</v>
      </c>
      <c r="O56" s="14" t="s">
        <v>85</v>
      </c>
      <c r="P56" s="72">
        <v>516</v>
      </c>
      <c r="Q56" s="5"/>
      <c r="R56" s="1" t="e">
        <f>IF(#REF!="Full",1,0)</f>
        <v>#REF!</v>
      </c>
      <c r="S56" s="5"/>
      <c r="T56" s="5"/>
      <c r="U56" s="5"/>
      <c r="V56" s="70"/>
      <c r="W56" s="70">
        <f>0.3048*23.833</f>
        <v>7.2642983999999995</v>
      </c>
      <c r="X56" s="70"/>
      <c r="Y56" s="5"/>
    </row>
    <row r="57" spans="1:25" s="104" customFormat="1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117.26</v>
      </c>
      <c r="I57" s="15">
        <v>483.4</v>
      </c>
      <c r="J57" s="11">
        <v>117.21</v>
      </c>
      <c r="K57" s="15">
        <v>465.53</v>
      </c>
      <c r="L57" s="15">
        <v>0</v>
      </c>
      <c r="M57" s="15">
        <v>91.09</v>
      </c>
      <c r="N57" s="39">
        <v>10</v>
      </c>
      <c r="O57" s="14" t="s">
        <v>82</v>
      </c>
      <c r="P57" s="1"/>
      <c r="Q57" s="1"/>
      <c r="R57" s="1" t="e">
        <f>IF(#REF!="Full",1,0)</f>
        <v>#REF!</v>
      </c>
      <c r="S57" s="1"/>
      <c r="T57" s="1"/>
      <c r="U57" s="1"/>
      <c r="V57" s="26"/>
      <c r="W57" s="26"/>
      <c r="X57" s="26"/>
      <c r="Y57" s="1"/>
    </row>
    <row r="58" spans="1:25" s="103" customFormat="1" ht="8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195.22</v>
      </c>
      <c r="I58" s="15">
        <v>375</v>
      </c>
      <c r="J58" s="11">
        <v>195.2</v>
      </c>
      <c r="K58" s="15">
        <v>375</v>
      </c>
      <c r="L58" s="12">
        <v>50</v>
      </c>
      <c r="M58" s="12">
        <v>220</v>
      </c>
      <c r="N58" s="39">
        <v>9.6</v>
      </c>
      <c r="O58" s="14" t="s">
        <v>83</v>
      </c>
      <c r="P58" s="6"/>
      <c r="Q58" s="6"/>
      <c r="R58" s="1" t="e">
        <f>IF(#REF!="Full",1,0)</f>
        <v>#REF!</v>
      </c>
      <c r="S58" s="6"/>
      <c r="T58" s="6"/>
      <c r="U58" s="33">
        <f>16*0.3048+D58</f>
        <v>195.49680000000001</v>
      </c>
      <c r="V58" s="6"/>
      <c r="W58" s="6"/>
      <c r="X58" s="6"/>
      <c r="Y58" s="6"/>
    </row>
    <row r="59" spans="1:25" s="6" customFormat="1" ht="38.1" customHeight="1">
      <c r="A59" s="72"/>
      <c r="B59" s="73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5423.5684999999994</v>
      </c>
      <c r="J59" s="11"/>
      <c r="K59" s="22">
        <f t="shared" ref="K59" si="3">SUM(K49:K58)</f>
        <v>5375.6984999999995</v>
      </c>
      <c r="L59" s="12"/>
      <c r="M59" s="12"/>
      <c r="N59" s="12"/>
      <c r="O59" s="14"/>
    </row>
    <row r="60" spans="1:25" s="6" customFormat="1" ht="38.1" customHeight="1">
      <c r="A60" s="72"/>
      <c r="B60" s="73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30451.672500000001</v>
      </c>
      <c r="J60" s="11"/>
      <c r="K60" s="22">
        <f t="shared" ref="K60" si="6">K59+K46</f>
        <v>30322.3325</v>
      </c>
      <c r="L60" s="12"/>
      <c r="M60" s="12"/>
      <c r="N60" s="12"/>
      <c r="O60" s="14"/>
    </row>
    <row r="61" spans="1:25" s="6" customFormat="1" ht="15.75">
      <c r="A61" s="74"/>
      <c r="B61" s="96" t="s">
        <v>68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30"/>
      <c r="N61" s="30"/>
      <c r="O61" s="31"/>
    </row>
    <row r="62" spans="1:25" s="6" customFormat="1" ht="15" customHeight="1">
      <c r="A62" s="75" t="s">
        <v>76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</row>
    <row r="63" spans="1:25" s="6" customFormat="1" ht="22.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</row>
    <row r="64" spans="1:25" s="6" customFormat="1" ht="15" hidden="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2015-08-28T06:37:38Z</cp:lastPrinted>
  <dcterms:created xsi:type="dcterms:W3CDTF">2000-07-15T07:26:51Z</dcterms:created>
  <dcterms:modified xsi:type="dcterms:W3CDTF">2015-08-28T06:37:39Z</dcterms:modified>
</cp:coreProperties>
</file>